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260" windowHeight="6030" tabRatio="905" activeTab="12"/>
  </bookViews>
  <sheets>
    <sheet name="Биланс успеха" sheetId="3" r:id="rId1"/>
    <sheet name="Биланс стања" sheetId="11" r:id="rId2"/>
    <sheet name="Извештај о новчаним токовима" sheetId="12" r:id="rId3"/>
    <sheet name="Зараде " sheetId="7" r:id="rId4"/>
    <sheet name="Запослени" sheetId="6" r:id="rId5"/>
    <sheet name="Цене" sheetId="8" r:id="rId6"/>
    <sheet name="Субвенције" sheetId="9" r:id="rId7"/>
    <sheet name="Донације" sheetId="10" r:id="rId8"/>
    <sheet name="Добит" sheetId="15" r:id="rId9"/>
    <sheet name="Кредити" sheetId="5" r:id="rId10"/>
    <sheet name="Готовина" sheetId="14" r:id="rId11"/>
    <sheet name="Извештај о инвестицијама" sheetId="16" r:id="rId12"/>
    <sheet name="Образац НБС" sheetId="13" r:id="rId13"/>
  </sheets>
  <externalReferences>
    <externalReference r:id="rId14"/>
  </externalReferences>
  <definedNames>
    <definedName name="_xlnm._FilterDatabase" localSheetId="1" hidden="1">'Биланс стања'!$H$2:$H$151</definedName>
    <definedName name="_xlnm._FilterDatabase" localSheetId="0" hidden="1">'Биланс успеха'!$I$1:$I$98</definedName>
    <definedName name="_xlnm._FilterDatabase" localSheetId="2" hidden="1">'Извештај о новчаним токовима'!$D$2:$D$67</definedName>
    <definedName name="mart">#REF!</definedName>
    <definedName name="_xlnm.Print_Area" localSheetId="1">'Биланс стања'!$A$2:$H$151</definedName>
    <definedName name="_xlnm.Print_Area" localSheetId="0">'Биланс успеха'!$A$2:$H$92</definedName>
    <definedName name="_xlnm.Print_Area" localSheetId="10">Готовина!$A$1:$F$10</definedName>
    <definedName name="_xlnm.Print_Area" localSheetId="8">Добит!$A$1:$K$23</definedName>
    <definedName name="_xlnm.Print_Area" localSheetId="7">Донације!$A$1:$J$31</definedName>
    <definedName name="_xlnm.Print_Area" localSheetId="4">Запослени!$A$2:$E$31</definedName>
    <definedName name="_xlnm.Print_Area" localSheetId="3">'Зараде '!$A$4:$G$52</definedName>
    <definedName name="_xlnm.Print_Area" localSheetId="2">'Извештај о новчаним токовима'!$A$1:$H$66</definedName>
    <definedName name="_xlnm.Print_Area" localSheetId="9">Кредити!$A$1:$U$32</definedName>
    <definedName name="_xlnm.Print_Area" localSheetId="12">'Образац НБС'!$A$1:$G$70</definedName>
    <definedName name="_xlnm.Print_Area" localSheetId="6">Субвенције!$A$3:$F$54</definedName>
    <definedName name="_xlnm.Print_Area" localSheetId="5">Цене!$A$1:$Q$22</definedName>
  </definedNames>
  <calcPr calcId="125725"/>
</workbook>
</file>

<file path=xl/calcChain.xml><?xml version="1.0" encoding="utf-8"?>
<calcChain xmlns="http://schemas.openxmlformats.org/spreadsheetml/2006/main">
  <c r="E61" i="13"/>
  <c r="E57"/>
  <c r="E60"/>
  <c r="E29"/>
  <c r="F25" i="14"/>
  <c r="H58" i="12" l="1"/>
  <c r="H49"/>
  <c r="H42"/>
  <c r="H34"/>
  <c r="H30"/>
  <c r="H29"/>
  <c r="H28"/>
  <c r="H22"/>
  <c r="H15"/>
  <c r="H14"/>
  <c r="G19"/>
  <c r="H19" s="1"/>
  <c r="G18"/>
  <c r="H18" s="1"/>
  <c r="G22"/>
  <c r="G16"/>
  <c r="G14"/>
  <c r="H147" i="11" l="1"/>
  <c r="H144"/>
  <c r="H142"/>
  <c r="H138"/>
  <c r="H132"/>
  <c r="H123"/>
  <c r="H122"/>
  <c r="H113"/>
  <c r="H111"/>
  <c r="H105"/>
  <c r="H100"/>
  <c r="H88"/>
  <c r="H81"/>
  <c r="H77"/>
  <c r="H76"/>
  <c r="H69"/>
  <c r="H65"/>
  <c r="H59"/>
  <c r="H54"/>
  <c r="H42"/>
  <c r="H25"/>
  <c r="H24"/>
  <c r="H23"/>
  <c r="H22"/>
  <c r="H21"/>
  <c r="G144"/>
  <c r="G141"/>
  <c r="H141" s="1"/>
  <c r="J11"/>
  <c r="J42"/>
  <c r="J26"/>
  <c r="K22"/>
  <c r="J25"/>
  <c r="J24"/>
  <c r="J23"/>
  <c r="J21"/>
  <c r="J19"/>
  <c r="J13"/>
  <c r="J12"/>
  <c r="G43" i="3"/>
  <c r="G67"/>
  <c r="F14" i="11" l="1"/>
  <c r="E14" l="1"/>
  <c r="H14" s="1"/>
  <c r="G54" i="3" l="1"/>
  <c r="H54" s="1"/>
  <c r="G39"/>
  <c r="G73"/>
  <c r="G66"/>
  <c r="H66" s="1"/>
  <c r="G68"/>
  <c r="H68" s="1"/>
  <c r="H67"/>
  <c r="G69"/>
  <c r="H69" s="1"/>
  <c r="G62"/>
  <c r="H62" s="1"/>
  <c r="G32"/>
  <c r="H43"/>
  <c r="G41"/>
  <c r="H40" l="1"/>
  <c r="G45"/>
  <c r="H45" s="1"/>
  <c r="H42"/>
  <c r="G42"/>
  <c r="H41"/>
  <c r="H39"/>
  <c r="H32"/>
  <c r="G61" i="13"/>
  <c r="G60"/>
  <c r="G59"/>
  <c r="G58"/>
  <c r="G57"/>
  <c r="F56"/>
  <c r="G55"/>
  <c r="G54"/>
  <c r="G53"/>
  <c r="G52"/>
  <c r="G51"/>
  <c r="F51"/>
  <c r="E51"/>
  <c r="G50"/>
  <c r="G49"/>
  <c r="G48"/>
  <c r="F47"/>
  <c r="E47"/>
  <c r="G47" s="1"/>
  <c r="G46"/>
  <c r="G45"/>
  <c r="G44"/>
  <c r="G43"/>
  <c r="F43"/>
  <c r="E43"/>
  <c r="G42"/>
  <c r="G41"/>
  <c r="G40"/>
  <c r="G39"/>
  <c r="F38"/>
  <c r="E38"/>
  <c r="G37"/>
  <c r="E36"/>
  <c r="G36" s="1"/>
  <c r="G35"/>
  <c r="G34"/>
  <c r="G33"/>
  <c r="G32"/>
  <c r="F31"/>
  <c r="G30"/>
  <c r="G29"/>
  <c r="G28"/>
  <c r="G27"/>
  <c r="G26"/>
  <c r="F26"/>
  <c r="E26"/>
  <c r="G25"/>
  <c r="G24"/>
  <c r="G23"/>
  <c r="G22"/>
  <c r="F21"/>
  <c r="E21"/>
  <c r="G20"/>
  <c r="G19"/>
  <c r="G18"/>
  <c r="G17"/>
  <c r="F16"/>
  <c r="E16"/>
  <c r="G15"/>
  <c r="G14"/>
  <c r="G13"/>
  <c r="G12"/>
  <c r="F11"/>
  <c r="E11"/>
  <c r="G11" s="1"/>
  <c r="G16" l="1"/>
  <c r="G21"/>
  <c r="G38"/>
  <c r="E31"/>
  <c r="G31" s="1"/>
  <c r="E56"/>
  <c r="G56" s="1"/>
  <c r="G38" i="7" l="1"/>
  <c r="G31"/>
  <c r="G23"/>
  <c r="G17"/>
  <c r="G16"/>
  <c r="G15"/>
  <c r="G41"/>
  <c r="G40"/>
  <c r="G33"/>
  <c r="G32"/>
  <c r="G37"/>
  <c r="G30"/>
  <c r="G22"/>
  <c r="G14"/>
  <c r="G13"/>
  <c r="G12"/>
  <c r="G22" i="10"/>
  <c r="G13" l="1"/>
  <c r="G10"/>
  <c r="J12" i="15"/>
  <c r="J11"/>
  <c r="F8" i="16" l="1"/>
  <c r="E8"/>
  <c r="F18"/>
  <c r="E18"/>
  <c r="F17"/>
  <c r="E17"/>
  <c r="D22" i="6" l="1"/>
  <c r="D18"/>
  <c r="E18"/>
  <c r="E22" s="1"/>
  <c r="C18"/>
  <c r="D12"/>
  <c r="E12"/>
  <c r="C12"/>
  <c r="C22" s="1"/>
  <c r="E34" i="14"/>
  <c r="F30"/>
  <c r="F28"/>
  <c r="F27"/>
  <c r="F26"/>
  <c r="F24"/>
  <c r="F23"/>
  <c r="F22"/>
  <c r="F21"/>
  <c r="F13"/>
  <c r="F14"/>
  <c r="F15"/>
  <c r="F16"/>
  <c r="F17"/>
  <c r="F18"/>
  <c r="F19"/>
  <c r="F20"/>
  <c r="F31"/>
  <c r="F32"/>
  <c r="F33"/>
  <c r="F34"/>
  <c r="F35"/>
  <c r="F36"/>
  <c r="F37"/>
  <c r="F38"/>
  <c r="C13" i="7"/>
  <c r="C14" s="1"/>
  <c r="D13" i="12"/>
  <c r="E13"/>
  <c r="F13"/>
  <c r="G13"/>
  <c r="D17"/>
  <c r="D24" s="1"/>
  <c r="E17"/>
  <c r="F17"/>
  <c r="G17"/>
  <c r="D26"/>
  <c r="E26"/>
  <c r="F26"/>
  <c r="G26"/>
  <c r="D32"/>
  <c r="E32"/>
  <c r="E37" s="1"/>
  <c r="F32"/>
  <c r="G32"/>
  <c r="D39"/>
  <c r="E39"/>
  <c r="F39"/>
  <c r="G39"/>
  <c r="D45"/>
  <c r="D52" s="1"/>
  <c r="E45"/>
  <c r="F45"/>
  <c r="G45"/>
  <c r="D12" i="11"/>
  <c r="E12"/>
  <c r="F12"/>
  <c r="G12"/>
  <c r="D19"/>
  <c r="E19"/>
  <c r="F19"/>
  <c r="G19"/>
  <c r="D28"/>
  <c r="E28"/>
  <c r="F28"/>
  <c r="G28"/>
  <c r="D33"/>
  <c r="E33"/>
  <c r="F33"/>
  <c r="G33"/>
  <c r="D43"/>
  <c r="E43"/>
  <c r="F43"/>
  <c r="G43"/>
  <c r="D53"/>
  <c r="E53"/>
  <c r="F53"/>
  <c r="G53"/>
  <c r="D60"/>
  <c r="E60"/>
  <c r="F60"/>
  <c r="G60"/>
  <c r="D71"/>
  <c r="E71"/>
  <c r="E52" s="1"/>
  <c r="F71"/>
  <c r="G71"/>
  <c r="D84"/>
  <c r="E84"/>
  <c r="F84"/>
  <c r="G84"/>
  <c r="D99"/>
  <c r="E99"/>
  <c r="F99"/>
  <c r="G99"/>
  <c r="D103"/>
  <c r="E103"/>
  <c r="F103"/>
  <c r="G103"/>
  <c r="E107"/>
  <c r="G107"/>
  <c r="D114"/>
  <c r="D106" s="1"/>
  <c r="E114"/>
  <c r="F114"/>
  <c r="G114"/>
  <c r="D125"/>
  <c r="E125"/>
  <c r="F125"/>
  <c r="G125"/>
  <c r="D133"/>
  <c r="E133"/>
  <c r="F133"/>
  <c r="G133"/>
  <c r="D15" i="3"/>
  <c r="E15"/>
  <c r="F15"/>
  <c r="G15"/>
  <c r="D22"/>
  <c r="E22"/>
  <c r="F22"/>
  <c r="G22"/>
  <c r="D29"/>
  <c r="E29"/>
  <c r="F29"/>
  <c r="G29"/>
  <c r="H29"/>
  <c r="D34"/>
  <c r="E34"/>
  <c r="F34"/>
  <c r="G34"/>
  <c r="D49"/>
  <c r="D48" s="1"/>
  <c r="E49"/>
  <c r="E48" s="1"/>
  <c r="F49"/>
  <c r="F48" s="1"/>
  <c r="G49"/>
  <c r="G48" s="1"/>
  <c r="D57"/>
  <c r="D56" s="1"/>
  <c r="E57"/>
  <c r="E56" s="1"/>
  <c r="F57"/>
  <c r="F56" s="1"/>
  <c r="G57"/>
  <c r="G56" s="1"/>
  <c r="F14" l="1"/>
  <c r="E55" i="12"/>
  <c r="H103" i="11"/>
  <c r="H71"/>
  <c r="H60"/>
  <c r="H53"/>
  <c r="H45" i="12"/>
  <c r="H39"/>
  <c r="D54"/>
  <c r="D55"/>
  <c r="D57" s="1"/>
  <c r="D61" s="1"/>
  <c r="G37"/>
  <c r="H37" s="1"/>
  <c r="H32"/>
  <c r="H26"/>
  <c r="G24"/>
  <c r="H17"/>
  <c r="H13"/>
  <c r="F52"/>
  <c r="D36"/>
  <c r="G55"/>
  <c r="G54"/>
  <c r="F55"/>
  <c r="F37"/>
  <c r="F54"/>
  <c r="E52"/>
  <c r="E24"/>
  <c r="E54"/>
  <c r="E56" s="1"/>
  <c r="E61" s="1"/>
  <c r="E124" i="11"/>
  <c r="D52"/>
  <c r="E11"/>
  <c r="E80" s="1"/>
  <c r="H133"/>
  <c r="H99"/>
  <c r="H84"/>
  <c r="D11"/>
  <c r="D124"/>
  <c r="E106"/>
  <c r="F11"/>
  <c r="F124"/>
  <c r="H114"/>
  <c r="H107"/>
  <c r="F52"/>
  <c r="H33"/>
  <c r="H19"/>
  <c r="H12"/>
  <c r="G124"/>
  <c r="G106"/>
  <c r="H56" i="3"/>
  <c r="G52" i="11"/>
  <c r="H52" s="1"/>
  <c r="G11"/>
  <c r="H48" i="3"/>
  <c r="G64"/>
  <c r="H34"/>
  <c r="E64"/>
  <c r="F64"/>
  <c r="D14"/>
  <c r="D47" s="1"/>
  <c r="E14"/>
  <c r="E47" s="1"/>
  <c r="E71" s="1"/>
  <c r="E75" s="1"/>
  <c r="E82" s="1"/>
  <c r="G14"/>
  <c r="G52" i="12"/>
  <c r="F24"/>
  <c r="F47" i="3"/>
  <c r="D64"/>
  <c r="H106" i="11" l="1"/>
  <c r="D80"/>
  <c r="D83" s="1"/>
  <c r="D146" s="1"/>
  <c r="E83"/>
  <c r="H55" i="12"/>
  <c r="G57"/>
  <c r="H124" i="11"/>
  <c r="H52" i="12"/>
  <c r="H54"/>
  <c r="H24"/>
  <c r="F56"/>
  <c r="F61" s="1"/>
  <c r="F80" i="11"/>
  <c r="F83" s="1"/>
  <c r="F146" s="1"/>
  <c r="K11"/>
  <c r="H11"/>
  <c r="F71" i="3"/>
  <c r="F75" s="1"/>
  <c r="F82" s="1"/>
  <c r="G80" i="11"/>
  <c r="H64" i="3"/>
  <c r="H14"/>
  <c r="D71"/>
  <c r="D75" s="1"/>
  <c r="D82" s="1"/>
  <c r="G47"/>
  <c r="G61" i="12" l="1"/>
  <c r="H56"/>
  <c r="H80" i="11"/>
  <c r="G83"/>
  <c r="G71" i="3"/>
  <c r="H47"/>
  <c r="E146" i="11"/>
  <c r="H61" i="12" l="1"/>
  <c r="G146" i="11"/>
  <c r="H83"/>
  <c r="H71" i="3"/>
  <c r="G75"/>
  <c r="H146" i="11" l="1"/>
  <c r="G148"/>
  <c r="G82" i="3"/>
  <c r="H75"/>
  <c r="H82" l="1"/>
</calcChain>
</file>

<file path=xl/comments1.xml><?xml version="1.0" encoding="utf-8"?>
<comments xmlns="http://schemas.openxmlformats.org/spreadsheetml/2006/main">
  <authors>
    <author>Milica Jovanovic</author>
  </authors>
  <commentList>
    <comment ref="A24" authorId="0">
      <text>
        <r>
          <rPr>
            <b/>
            <sz val="9"/>
            <color indexed="81"/>
            <rFont val="Tahoma"/>
            <family val="2"/>
          </rPr>
          <t>Milica Jovanovic: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<sst xmlns="http://schemas.openxmlformats.org/spreadsheetml/2006/main" count="1122" uniqueCount="872">
  <si>
    <t>ПОЗИЦИЈА</t>
  </si>
  <si>
    <t>План</t>
  </si>
  <si>
    <t xml:space="preserve">   ...................</t>
  </si>
  <si>
    <t>Укупно кредитно задужење</t>
  </si>
  <si>
    <t>у динарима</t>
  </si>
  <si>
    <t>*За стране кредите је неопходно навести износ и у оригиналној валути.</t>
  </si>
  <si>
    <t>ВРСТА ПРОИЗВОДА И УСЛУГЕ</t>
  </si>
  <si>
    <t>Индекс</t>
  </si>
  <si>
    <t xml:space="preserve">  </t>
  </si>
  <si>
    <t>Р. Бр.</t>
  </si>
  <si>
    <t>Р. бр.</t>
  </si>
  <si>
    <t>Позиција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</si>
  <si>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</si>
  <si>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</si>
  <si>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</si>
  <si>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</si>
  <si>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</si>
  <si>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</si>
  <si>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</si>
  <si>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</si>
  <si>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</si>
  <si>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</si>
  <si>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</si>
  <si>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</si>
  <si>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Цена у динарима по јединици мере за текућу годину</t>
  </si>
  <si>
    <t>дец. текуће године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</si>
  <si>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</si>
  <si>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</si>
  <si>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</si>
  <si>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</si>
  <si>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</si>
  <si>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</si>
  <si>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</si>
  <si>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</si>
  <si>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</si>
  <si>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</si>
  <si>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</si>
  <si>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</si>
  <si>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</si>
  <si>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</si>
  <si>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</si>
  <si>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</si>
  <si>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</si>
  <si>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Период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</si>
  <si>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</si>
  <si>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</si>
  <si>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</si>
  <si>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</si>
  <si>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</si>
  <si>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</si>
  <si>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</si>
  <si>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</si>
  <si>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</si>
  <si>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</si>
  <si>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</si>
  <si>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</si>
  <si>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</si>
  <si>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>од чега за капиталне пројекте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</si>
  <si>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</si>
  <si>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</si>
  <si>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</si>
  <si>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</si>
  <si>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</si>
  <si>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</si>
  <si>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</si>
  <si>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</si>
  <si>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</si>
  <si>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</si>
  <si>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</si>
  <si>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 xml:space="preserve">КРЕТАЊЕ ЦЕНА ПРОИЗВОДА И УСЛУГА </t>
  </si>
  <si>
    <t>децембар претходне године</t>
  </si>
  <si>
    <t>дец. претходне године</t>
  </si>
  <si>
    <t>СРЕДСТВА ЗА ПОСЕБНЕ НАМЕНЕ</t>
  </si>
  <si>
    <t>Остало</t>
  </si>
  <si>
    <t xml:space="preserve">КРЕДИТНА ЗАДУЖЕНОСТ </t>
  </si>
  <si>
    <t xml:space="preserve">М.П. </t>
  </si>
  <si>
    <t xml:space="preserve">            Oвлашћено лице ______________________</t>
  </si>
  <si>
    <t>Oвлашћено лице: ___________________________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</si>
  <si>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</si>
  <si>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</si>
  <si>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</si>
  <si>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</si>
  <si>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</si>
  <si>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</si>
  <si>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</si>
  <si>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</si>
  <si>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</si>
  <si>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</si>
  <si>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</si>
  <si>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</si>
  <si>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Стање кредитне задужености 
на ДД. ММ. _____ године у оригиналној валути</t>
  </si>
  <si>
    <t>Стање кредитне задужености 
на ДД. ММ. _____ године у динарима</t>
  </si>
  <si>
    <t>Група рачуна, рачун</t>
  </si>
  <si>
    <t>П О З И Ц И Ј А</t>
  </si>
  <si>
    <t>АКТИВА</t>
  </si>
  <si>
    <t>012</t>
  </si>
  <si>
    <t>14</t>
  </si>
  <si>
    <t>24</t>
  </si>
  <si>
    <t>29</t>
  </si>
  <si>
    <t>ПАСИВА</t>
  </si>
  <si>
    <t>ИЗВЕШТАЈ О ТОКОВИМА ГОТОВИНЕ</t>
  </si>
  <si>
    <t>AOП</t>
  </si>
  <si>
    <t>А. ТОКОВИ ГОТОВИНЕ ИЗ ПОСЛОВНИХ АКТИВНОСТИ</t>
  </si>
  <si>
    <t>1. Продаја и примљени аванси</t>
  </si>
  <si>
    <t>2. Примљене камате из пословних активности</t>
  </si>
  <si>
    <t>3. Остали приливи из редовног пословања</t>
  </si>
  <si>
    <t>1. Исплате добављачима и дати аванси</t>
  </si>
  <si>
    <t>3. Плаћене камате</t>
  </si>
  <si>
    <t>4. Порез на добитак</t>
  </si>
  <si>
    <t>Б. ТОКОВИ ГОТОВИНЕ ИЗ АКТИВНОСТИ ИНВЕСТИРАЊА</t>
  </si>
  <si>
    <t>1. Продаја акција и удела (нето приливи)</t>
  </si>
  <si>
    <t>3. Остали финансијски пласмани (нето приливи)</t>
  </si>
  <si>
    <t>4. Примљене камате из активности инвестирања</t>
  </si>
  <si>
    <t>5. Примљене дивиденде</t>
  </si>
  <si>
    <t>1. Куповина акција и удела (нето одливи)</t>
  </si>
  <si>
    <t>3. Остали финансијски пласмани (нето одливи)</t>
  </si>
  <si>
    <t>В. ТОКОВИ ГОТОВИНЕ ИЗ АКТИВНОСТИ ФИНАНСИРАЊА</t>
  </si>
  <si>
    <t>1. Увећање основног капитала</t>
  </si>
  <si>
    <t>1. Откуп сопствених акција и удела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</si>
  <si>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</si>
  <si>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</si>
  <si>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</si>
  <si>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</si>
  <si>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</si>
  <si>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</si>
  <si>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</si>
  <si>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</si>
  <si>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</si>
  <si>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>ИЗВЕШТАЈ О СТАЊУ ПОЈЕДИНИХ ФИНАНСИЈСКИХ ИНСТРУМЕНАТА 
У БИЛАНСНОЈ АКТИВИ И ПАСИВИ ЈАВНОГ ПРЕДУЗЕЋА</t>
  </si>
  <si>
    <t>Р.бр.</t>
  </si>
  <si>
    <t>ФИНАНСИЈСКИ ИНСТРУМЕНТИ</t>
  </si>
  <si>
    <t>1.1</t>
  </si>
  <si>
    <t>1.2</t>
  </si>
  <si>
    <t>1.3</t>
  </si>
  <si>
    <t>2.1</t>
  </si>
  <si>
    <t>2.2</t>
  </si>
  <si>
    <t>2.3</t>
  </si>
  <si>
    <t>3.1</t>
  </si>
  <si>
    <t>Власнички удели у јавним предузећима</t>
  </si>
  <si>
    <t>3.2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</si>
  <si>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</si>
  <si>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</si>
  <si>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</si>
  <si>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</si>
  <si>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</si>
  <si>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</si>
  <si>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</si>
  <si>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</si>
  <si>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</si>
  <si>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6.1</t>
  </si>
  <si>
    <t>7.1</t>
  </si>
  <si>
    <t>8.1</t>
  </si>
  <si>
    <t>8.2</t>
  </si>
  <si>
    <t>8.3</t>
  </si>
  <si>
    <t>9.1</t>
  </si>
  <si>
    <t>9.2</t>
  </si>
  <si>
    <t>9.3</t>
  </si>
  <si>
    <t>9.4</t>
  </si>
  <si>
    <t>*последњи дан претходног квартала</t>
  </si>
  <si>
    <t>** последњи дан квартала за који се извештај доставља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</si>
  <si>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</si>
  <si>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</si>
  <si>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</si>
  <si>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</si>
  <si>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Веза АОП</t>
  </si>
  <si>
    <t>КРАТКОРЧНИ ФИНАНСИЈСКИ ПЛАСМАНИ</t>
  </si>
  <si>
    <t>018</t>
  </si>
  <si>
    <t>Пласмани сектору становништва</t>
  </si>
  <si>
    <t>Пласмани јавним предузећима</t>
  </si>
  <si>
    <t>Пласмани привредним друштвима</t>
  </si>
  <si>
    <t>1.4</t>
  </si>
  <si>
    <t>Остали пласмани</t>
  </si>
  <si>
    <t>ОСТАЛИ ДУГОРОЧНИ ФИНАНСИЈСКИ ПЛАСМАНИ</t>
  </si>
  <si>
    <t>011</t>
  </si>
  <si>
    <t>2.4</t>
  </si>
  <si>
    <t>УЧЕШЋА У КАПИТАЛУ</t>
  </si>
  <si>
    <t>010</t>
  </si>
  <si>
    <t>Власнички удели у привредним друштвима</t>
  </si>
  <si>
    <t>3.3</t>
  </si>
  <si>
    <t>Власнички удели у финансијским институцијама</t>
  </si>
  <si>
    <t>3.4</t>
  </si>
  <si>
    <t>Остала учешћа у капиталу</t>
  </si>
  <si>
    <t>016</t>
  </si>
  <si>
    <t>Потраживања од сектора становништва</t>
  </si>
  <si>
    <t>Потраживања од јавних предузећа</t>
  </si>
  <si>
    <t>Остала потраживања</t>
  </si>
  <si>
    <t>ОСТАЛА ПОТРАЖИВАЊА</t>
  </si>
  <si>
    <t>КРАТКОРОЧНЕ ФИНАНСИЈСКЕ ОБАВЕЗЕ</t>
  </si>
  <si>
    <t>6.2</t>
  </si>
  <si>
    <t>6.3</t>
  </si>
  <si>
    <t>ДУГОРОЧНИ КРЕДИТИ И ОСТАЛЕ ДУГОРОЧНЕ ОБАВЕЗЕ</t>
  </si>
  <si>
    <t>7.2</t>
  </si>
  <si>
    <t>7.3</t>
  </si>
  <si>
    <t>ОБАВЕЗЕ ИЗ ПОСЛОВАЊА</t>
  </si>
  <si>
    <t>Обавезе према сектору становништва</t>
  </si>
  <si>
    <t>Обавезе према јавним предузећима</t>
  </si>
  <si>
    <t xml:space="preserve">Остале обавезе из пословања </t>
  </si>
  <si>
    <t xml:space="preserve">ОСТАЛЕ ОБАВЕЗЕ </t>
  </si>
  <si>
    <t>10.1</t>
  </si>
  <si>
    <t>10.2</t>
  </si>
  <si>
    <t>10.3</t>
  </si>
  <si>
    <t>10.4</t>
  </si>
  <si>
    <t>10.5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</si>
  <si>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</si>
  <si>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</si>
  <si>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</si>
  <si>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</si>
  <si>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</si>
  <si>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</si>
  <si>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019</t>
  </si>
  <si>
    <t>Број запослених на одређено време</t>
  </si>
  <si>
    <t xml:space="preserve">Број запослених на неодређено време </t>
  </si>
  <si>
    <t>69-59</t>
  </si>
  <si>
    <t>59-69</t>
  </si>
  <si>
    <t>1. Основна зарада по акцији</t>
  </si>
  <si>
    <t>2. Умањена (разводњена) зарада по акцији</t>
  </si>
  <si>
    <t>001</t>
  </si>
  <si>
    <t>002</t>
  </si>
  <si>
    <t>003</t>
  </si>
  <si>
    <t>004</t>
  </si>
  <si>
    <t>005</t>
  </si>
  <si>
    <t>006</t>
  </si>
  <si>
    <t>007</t>
  </si>
  <si>
    <t>008</t>
  </si>
  <si>
    <t>013</t>
  </si>
  <si>
    <t>014</t>
  </si>
  <si>
    <t>015</t>
  </si>
  <si>
    <t>017</t>
  </si>
  <si>
    <t>020</t>
  </si>
  <si>
    <t>021</t>
  </si>
  <si>
    <t>022</t>
  </si>
  <si>
    <t>023</t>
  </si>
  <si>
    <t>024</t>
  </si>
  <si>
    <t>025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</si>
  <si>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</si>
  <si>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</si>
  <si>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</si>
  <si>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</si>
  <si>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</si>
  <si>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</si>
  <si>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</si>
  <si>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</si>
  <si>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</si>
  <si>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</si>
  <si>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</si>
  <si>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</si>
  <si>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</si>
  <si>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</si>
  <si>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</si>
  <si>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</si>
  <si>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</si>
  <si>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</si>
  <si>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</si>
  <si>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</si>
  <si>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</si>
  <si>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</si>
  <si>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В. ОДЛОЖЕНА ПОРЕСКА СРЕДСТВА</t>
  </si>
  <si>
    <t>И. НЕГАТИВНЕ КУРСНЕ РАЗЛИКЕ ПО ОСНОВУ ПРЕРАЧУНА ГОТОВИНЕ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</si>
  <si>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</si>
  <si>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</si>
  <si>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</si>
  <si>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</si>
  <si>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</si>
  <si>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</si>
  <si>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</si>
  <si>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Овлашћено лице___________________________</t>
  </si>
  <si>
    <t>Број запослених  по кадровској евиденцији - УКУПНО*</t>
  </si>
  <si>
    <t xml:space="preserve">* број запослених последњег дана извештајног периода </t>
  </si>
  <si>
    <t xml:space="preserve">** позиције од 5 до 29 које се исказују у новчаним јединицама приказати у бруто износу </t>
  </si>
  <si>
    <t>Плански курс:_______________</t>
  </si>
  <si>
    <t>**Укупно стање кредитне задужености треба да одговара збиру позиција 6.2 и 7.2 - у обрасцу 10</t>
  </si>
  <si>
    <t>ПРИХОДИ ИЗ РЕДОВНОГ ПОСЛОВАЊА</t>
  </si>
  <si>
    <t>60 до 65, осим 62 и 63</t>
  </si>
  <si>
    <t>I. ПРИХОДИ ОД ПРОДАЈЕ РОБЕ (1003 + 1004 + 1005 + 1006 + 1007+ 1008)</t>
  </si>
  <si>
    <t>1. Приходи од продаје робе матичним и зависним правним лицима на домаћем тржишту</t>
  </si>
  <si>
    <t>2. Приходи од продаје робе матичним и зависним правним лицима на иностраном тржишту</t>
  </si>
  <si>
    <t>3. Приходи од продаје робе осталим повезаним правним лицима на домаћем тржишту</t>
  </si>
  <si>
    <t>4. Приходи од продаје робе осталим повезаним правним лицима на иностраном тржишту</t>
  </si>
  <si>
    <t>5. Приходи од продаје робе на домаћем тржишту</t>
  </si>
  <si>
    <t>6. Приходи од продаје робе на иностраном тржишту</t>
  </si>
  <si>
    <t>II. ПРИХОДИ ОД ПРОДАЈЕ ПРОИЗВОДА И УСЛУГА
(1010 + 1011 + 1012 + 1013 + 1014 + 1015)</t>
  </si>
  <si>
    <t>1. Приходи од продаје производа и услуга матичним и зависним правним лицима на домаћем тржишту</t>
  </si>
  <si>
    <t>2. Приходи од продаје производа и услуга матичним и зависним правним лицима на иностраном тржишту</t>
  </si>
  <si>
    <t>3. Приходи од продаје производа и услуга осталим повезаним правним лицима на домаћем тржишту</t>
  </si>
  <si>
    <t>4. Приходи од продаје производа и услуга осталим повезаним правним лицима на иностраном тржишту</t>
  </si>
  <si>
    <t>5. Приходи од продаје производа и услуга на домаћем тржишту</t>
  </si>
  <si>
    <t>6. Приходи од продаје готових производа и услуга на иностраном тржишту</t>
  </si>
  <si>
    <t>IV. ДРУГИ ПОСЛОВНИ ПРИХОДИ</t>
  </si>
  <si>
    <t>РАСХОДИ ИЗ РЕДОВНОГ ПОСЛОВАЊА</t>
  </si>
  <si>
    <t>50 до 55, 62 и 63</t>
  </si>
  <si>
    <t>I. НАБАВНА ВРЕДНОСТ ПРОДАТЕ РОБЕ</t>
  </si>
  <si>
    <t>II. ПРИХОДИ ОД АКТИВИРАЊА УЧИНАКА И РОБЕ</t>
  </si>
  <si>
    <t>III. ПОВЕЋАЊЕ ВРЕДНОСТИ ЗАЛИХА НЕДОВРШЕНИХ И ГОТОВИХ ПРОИЗВОДА И НЕДОВРШЕНИХ УСЛУГА</t>
  </si>
  <si>
    <t>IV. СМАЊЕЊЕ ВРЕДНОСТИ ЗАЛИХА НЕДОВРШЕНИХ И ГОТОВИХ ПРОИЗВОДА И НЕДОВРШЕНИХ УСЛУГА</t>
  </si>
  <si>
    <t>51 осим 513</t>
  </si>
  <si>
    <t>V. ТРОШКОВИ МАТЕРИЈАЛА</t>
  </si>
  <si>
    <t>VI. ТРОШКОВИ ГОРИВА И ЕНЕРГИЈЕ</t>
  </si>
  <si>
    <t>VII. ТРОШКОВИ ЗАРАДА, НАКНАДА ЗАРАДА И ОСТАЛИ ЛИЧНИ РАСХОДИ</t>
  </si>
  <si>
    <t>VIII. ТРОШКОВИ ПРОИЗВОДНИХ УСЛУГА</t>
  </si>
  <si>
    <t>IX. ТРОШКОВИ АМОРТИЗАЦИЈЕ</t>
  </si>
  <si>
    <t>541 до 549</t>
  </si>
  <si>
    <t>X. ТРОШКОВИ ДУГОРОЧНИХ РЕЗЕРВИСАЊА</t>
  </si>
  <si>
    <t>XI. НЕМАТЕРИЈАЛНИ ТРОШКОВИ</t>
  </si>
  <si>
    <t>66, осим 662, 663 и 664</t>
  </si>
  <si>
    <t>1. Финансијски приходи од матичних и зависних правних лица</t>
  </si>
  <si>
    <t>2. Финансијски приходи од осталих повезаних правних лица</t>
  </si>
  <si>
    <t>3. Приходи од учешћа у добитку придружених правних лица и заједничких подухвата</t>
  </si>
  <si>
    <t>4. Остали финансијски приходи</t>
  </si>
  <si>
    <t>II. ПРИХОДИ ОД КАМАТА (ОД ТРЕЋИХ ЛИЦА)</t>
  </si>
  <si>
    <t>663 и 664</t>
  </si>
  <si>
    <t>III. ПОЗИТИВНЕ КУРСНЕ РАЗЛИКЕ И ПОЗИТИВНИ ЕФЕКТИ ВАЛУТНЕ КЛАУЗУЛЕ (ПРЕМА ТРЕЋИМ ЛИЦИМА)</t>
  </si>
  <si>
    <t>56, осим 562, 563 и 564</t>
  </si>
  <si>
    <t>1. Финансијски расходи из односа са матичним и зависним правним лицима</t>
  </si>
  <si>
    <t>2. Финансијски расходи из односа са осталим повезаним правним лицима</t>
  </si>
  <si>
    <t>3. Расходи од учешћа у губитку придружених правних лица и заједничких подухвата</t>
  </si>
  <si>
    <t>566 и 569</t>
  </si>
  <si>
    <t>4. Остали финансијски расходи</t>
  </si>
  <si>
    <t>II. РАСХОДИ КАМАТА (ПРЕМА ТРЕЋИМ ЛИЦИМА)</t>
  </si>
  <si>
    <t>563 и 564</t>
  </si>
  <si>
    <t>III. НЕГАТИВНЕ КУРСНЕ РАЗЛИКЕ И НЕГАТИВНИ ЕФЕКТИ ВАЛУТНЕ КЛАУЗУЛЕ (ПРЕМА ТРЕЋИМ ЛИЦИМА)</t>
  </si>
  <si>
    <t>683 и 685</t>
  </si>
  <si>
    <t>З. ПРИХОДИ ОД УСКЛАЂИВАЊА ВРЕДНОСТИ ОСТАЛЕ ИМОВИНЕ КОЈА СЕ ИСКАЗУЈЕ ПО ФЕР ВРЕДНОСТИ КРОЗ БИЛАНС УСПЕХА</t>
  </si>
  <si>
    <t>583 и 585</t>
  </si>
  <si>
    <t>И. РАСХОДИ ОД УСКЛАЂИВАЊА ВРЕДНОСТИ ОСТАЛЕ ИМОВИНЕ КОЈА СЕ ИСКАЗУЈЕ ПО ФЕР ВРЕДНОСТИ КРОЗ БИЛАНС УСПЕХА</t>
  </si>
  <si>
    <t>67 и 68, осим 683 и 685</t>
  </si>
  <si>
    <t>Ј. ОСТАЛИ ПРИХОДИ</t>
  </si>
  <si>
    <t>57 и 58, осим 583 и 585</t>
  </si>
  <si>
    <t>К. ОСТАЛИ РАСХОДИ</t>
  </si>
  <si>
    <t>М. НЕТО ДОБИТАК ПОСЛОВАЊА КОЈЕ СЕ ОБУСТАВЉА, ЕФЕКТИ ПРОМЕНЕ РАЧУНОВОДСТВЕНЕ ПОЛИТИКЕ И ИСПРАВКА ГРЕШАКА ИЗ РАНИЈИХ ПЕРИОДА</t>
  </si>
  <si>
    <t>Н. НЕТО ГУБИТАК ПОСЛОВАЊА КОЈЕ СЕ ОБУСТАВЉА, РАСХОДИ ПРОМЕНЕ РАЧУНОВОДСТВЕНЕ ПОЛИТИКЕ И ИСПРАВКА ГРЕШАКА ИЗ РАНИЈИХ ПЕРИОДА</t>
  </si>
  <si>
    <t>П. ПОРЕЗ НА ДОБИТАК</t>
  </si>
  <si>
    <t>I. ПОРЕСКИ РАСХОД ПЕРИОДА</t>
  </si>
  <si>
    <t>део 722</t>
  </si>
  <si>
    <t>II. ОДЛОЖЕНИ ПОРЕСКИ РАСХОДИ ПЕРИОДА</t>
  </si>
  <si>
    <t>III. ОДЛОЖЕНИ ПОРЕСКИ ПРИХОДИ ПЕРИОДА</t>
  </si>
  <si>
    <t>Р. ИСПЛАЋЕНА ЛИЧНА ПРИМАЊА ПОСЛОДАВЦА</t>
  </si>
  <si>
    <t>I. НЕТО ДОБИТАК КОЈИ ПРИПАДА МАЊИНСКИМ УЛАГАЧИМА</t>
  </si>
  <si>
    <t>II. НЕТО ДОБИТАК КОЈИ ПРИПАДА ВЕЋИНСКОМ ВЛАСНИКУ</t>
  </si>
  <si>
    <t>III. ЗАРАДА ПО АКЦИЈИ</t>
  </si>
  <si>
    <t>у 000 динара</t>
  </si>
  <si>
    <t>А. УПИСАНИ А НЕУПЛАЋЕНИ КАПИТАЛ</t>
  </si>
  <si>
    <r>
      <t xml:space="preserve">Б.СТАЛНА ИМОВИНА </t>
    </r>
    <r>
      <rPr>
        <sz val="14"/>
        <rFont val="Times New Roman"/>
        <family val="1"/>
      </rPr>
      <t>(0003+0010+0019+0024+0034)</t>
    </r>
  </si>
  <si>
    <t>I. НЕМАТЕРИЈАЛНА ИМОВИНА (0004+0005+0006+0007+0008+0009)</t>
  </si>
  <si>
    <t>010 и део 019</t>
  </si>
  <si>
    <t>1. Улагања у развој</t>
  </si>
  <si>
    <t>011, 012 и део 019</t>
  </si>
  <si>
    <t>2. Концесије, патенти, лиценце, робне и услужне марке, софтвер и остала права</t>
  </si>
  <si>
    <t>013 и део 019</t>
  </si>
  <si>
    <t>3. Гудвил</t>
  </si>
  <si>
    <t>014 и део 019</t>
  </si>
  <si>
    <t>4. Остала нематеријална имовина</t>
  </si>
  <si>
    <t>015 и део 019</t>
  </si>
  <si>
    <t>5. Нематеријална имовина у припреми</t>
  </si>
  <si>
    <t>016 и део 019</t>
  </si>
  <si>
    <t>6. Аванси за нематеријалну имовину</t>
  </si>
  <si>
    <t>II. НЕКРЕТНИНЕ, ПОСТРОJEЊА И ОПРЕМА (0011 + 0012 + 0013 + 0014 + 0015 + 0016 + 0017 + 0018)</t>
  </si>
  <si>
    <t>020, 021 и део 029</t>
  </si>
  <si>
    <t>1. Земљиште</t>
  </si>
  <si>
    <t>022 и део 029</t>
  </si>
  <si>
    <t>2. Грађевински објекти</t>
  </si>
  <si>
    <t>023 и део 029</t>
  </si>
  <si>
    <t>3. Постројења и опрема</t>
  </si>
  <si>
    <t>024 и део 029</t>
  </si>
  <si>
    <t>4. Инвестиционе некретнине</t>
  </si>
  <si>
    <t>025 и део 029</t>
  </si>
  <si>
    <t>5. Остале некретнине, постројења и опрема</t>
  </si>
  <si>
    <t>026 и део 029</t>
  </si>
  <si>
    <t>6. Некретнине, постројења и опрема у припреми</t>
  </si>
  <si>
    <t>027 и део 029</t>
  </si>
  <si>
    <t>7. Улагања на туђим некретнинама, постројењима и опреми</t>
  </si>
  <si>
    <t>028 и део 029</t>
  </si>
  <si>
    <t>8. Аванси за некретнине, постројења и опрему</t>
  </si>
  <si>
    <t>III. БИОЛОШКА СРЕДСТВА (0020 + 0021 + 0022 + 0023)</t>
  </si>
  <si>
    <t>030, 031 и део 039</t>
  </si>
  <si>
    <t>1. Шуме и вишегодишњи засади</t>
  </si>
  <si>
    <t>032 и део 039</t>
  </si>
  <si>
    <t>2. Основно стадо</t>
  </si>
  <si>
    <t>037 и део 039</t>
  </si>
  <si>
    <t>3. Биолошка средства у припреми</t>
  </si>
  <si>
    <t>038 и део 039</t>
  </si>
  <si>
    <t>4. Аванси за биолошка средства</t>
  </si>
  <si>
    <t>04. осим 047</t>
  </si>
  <si>
    <t>IV. ДУГОРОЧНИ ФИНАНСИЈСКИ ПЛАСМАНИ 0025 + 0026 + 0027 + 0028 + 0029 + 0030 + 0031 + 0032 + 0033)</t>
  </si>
  <si>
    <t>040 и део 049</t>
  </si>
  <si>
    <t>1. Учешћа у капиталу зависних правних лица</t>
  </si>
  <si>
    <t>041 и део 049</t>
  </si>
  <si>
    <t>2. Учешћа у капиталу придружених правних лица и заједничким подухватима</t>
  </si>
  <si>
    <t>026</t>
  </si>
  <si>
    <t>042 и део 049</t>
  </si>
  <si>
    <t>3. Учешћа у капиталу осталих правних лица и друге хартије од вредности расположиве за продају</t>
  </si>
  <si>
    <t>027</t>
  </si>
  <si>
    <t>део 043, део 044 и део 049</t>
  </si>
  <si>
    <t>4. Дугорочни пласмани матичним и зависним правним лицима</t>
  </si>
  <si>
    <t>028</t>
  </si>
  <si>
    <t>5. Дугорочни пласмани осталим повезаним правним лицима</t>
  </si>
  <si>
    <t>029</t>
  </si>
  <si>
    <t>део 045 и део 049</t>
  </si>
  <si>
    <t>6. Дугорочни пласмани у земљи</t>
  </si>
  <si>
    <t>030</t>
  </si>
  <si>
    <t>7. Дугорочни пласмани у иностранству</t>
  </si>
  <si>
    <t>031</t>
  </si>
  <si>
    <t>046 и део 049</t>
  </si>
  <si>
    <t>8. Хартије од вредности које се држе до доспећа</t>
  </si>
  <si>
    <t>032</t>
  </si>
  <si>
    <t>048 и део 049</t>
  </si>
  <si>
    <t>9. Остали дугорочни финансијски пласмани</t>
  </si>
  <si>
    <t>033</t>
  </si>
  <si>
    <t>V. ДУГОРОЧНА ПОТРАЖИВАЊА (0035 + 0036 + 0037 + 0038 + 0039 + 0040 + 0041)</t>
  </si>
  <si>
    <t>034</t>
  </si>
  <si>
    <t>050 и део 059</t>
  </si>
  <si>
    <t>1. Потраживања од матичног и зависних правних лица</t>
  </si>
  <si>
    <t>035</t>
  </si>
  <si>
    <t>051 и део 059</t>
  </si>
  <si>
    <t>2. Потраживања од осталих повезаних лица</t>
  </si>
  <si>
    <t>036</t>
  </si>
  <si>
    <t>052 и део 059</t>
  </si>
  <si>
    <t>3. Потраживања по основу продаје на робни кредит</t>
  </si>
  <si>
    <t>037</t>
  </si>
  <si>
    <t>053 i deo 059</t>
  </si>
  <si>
    <t>4. Потраживања за продају по уговорима о финансијском лизингу</t>
  </si>
  <si>
    <t>038</t>
  </si>
  <si>
    <t>054 и део 059</t>
  </si>
  <si>
    <t>5. Потраживања по основу јемства</t>
  </si>
  <si>
    <t>039</t>
  </si>
  <si>
    <t>055 и део 059</t>
  </si>
  <si>
    <t>6. Спорна и сумњива потраживања</t>
  </si>
  <si>
    <t>040</t>
  </si>
  <si>
    <t>056 и део 059</t>
  </si>
  <si>
    <t>7. Остала дугорочна потраживања</t>
  </si>
  <si>
    <t>041</t>
  </si>
  <si>
    <t>042</t>
  </si>
  <si>
    <t>Г. ОБРТНА ИМОВИНА (0044 + 0051 + 0059 + 0060 + 0061 + 0062 + 0068 + 0069 + 0070)</t>
  </si>
  <si>
    <t>043</t>
  </si>
  <si>
    <t>Класа 1</t>
  </si>
  <si>
    <t>I. ЗАЛИХЕ (0045 + 0046 + 0047 + 0048 + 0049 + 0050)</t>
  </si>
  <si>
    <t>044</t>
  </si>
  <si>
    <t>1. Материјал, резервни делови, алат и ситан инвентар</t>
  </si>
  <si>
    <t>045</t>
  </si>
  <si>
    <t>2. Недовршена производња и недовршене услуге</t>
  </si>
  <si>
    <t>046</t>
  </si>
  <si>
    <t>3. Готови производи</t>
  </si>
  <si>
    <t>047</t>
  </si>
  <si>
    <t>4. Роба</t>
  </si>
  <si>
    <t>048</t>
  </si>
  <si>
    <t>5. Стална средства намењена продаји</t>
  </si>
  <si>
    <t>049</t>
  </si>
  <si>
    <t>6. Плаћени аванси за залихе и услуге</t>
  </si>
  <si>
    <t>050</t>
  </si>
  <si>
    <t>II. ПОТРАЖИВАЊА ПО ОСНОВУ ПРОДАЈЕ (0052 + 0053 + 0054 + 0055 + 0056 + 0057 + 0058)</t>
  </si>
  <si>
    <t>051</t>
  </si>
  <si>
    <t>200 и део 209</t>
  </si>
  <si>
    <t>1. Купци у земљи – матична и зависна правна лица</t>
  </si>
  <si>
    <t>052</t>
  </si>
  <si>
    <t>201 и део 209</t>
  </si>
  <si>
    <t>2. Купци у Иностранству – матична и зависна правна лица</t>
  </si>
  <si>
    <t>053</t>
  </si>
  <si>
    <t>202 и део 209</t>
  </si>
  <si>
    <t>3. Купци у земљи – остала повезана правна лица</t>
  </si>
  <si>
    <t>054</t>
  </si>
  <si>
    <t>203 и део 209</t>
  </si>
  <si>
    <t>4. Купци у иностранству – остала повезана правна лица</t>
  </si>
  <si>
    <t>055</t>
  </si>
  <si>
    <t>204 и део 209</t>
  </si>
  <si>
    <t>5. Купци у земљи</t>
  </si>
  <si>
    <t>056</t>
  </si>
  <si>
    <t>205 и део 209</t>
  </si>
  <si>
    <t>6. Купци у иностранству</t>
  </si>
  <si>
    <t>057</t>
  </si>
  <si>
    <t>206 и део 209</t>
  </si>
  <si>
    <t>7. Остала потраживања по основу продаје</t>
  </si>
  <si>
    <t>058</t>
  </si>
  <si>
    <t>III. ПОТРАЖИВАЊА ИЗ СПЕЦИФИЧНИХ ПОСЛОВА</t>
  </si>
  <si>
    <t>059</t>
  </si>
  <si>
    <t>IV. ДРУГА ПОТРАЖИВАЊА</t>
  </si>
  <si>
    <t>060</t>
  </si>
  <si>
    <t>V. ФИНАНСИЈСКА СРЕДСТВА КОЈА СЕ ВРЕДНУЈУ ПО ФЕР ВРЕДНОСТИ КРОЗ БИЛАНС УСПЕХА</t>
  </si>
  <si>
    <t>061</t>
  </si>
  <si>
    <t>23 осим 236 и 237</t>
  </si>
  <si>
    <t>VI. КРАТКОРОЧНИ ФИНАНСИЈСКИ ПЛАСМАНИ (0063 + 0064 + 0065 + 0066 + 0067)</t>
  </si>
  <si>
    <t>062</t>
  </si>
  <si>
    <t>230 и део 239</t>
  </si>
  <si>
    <t>1. Краткорочни кредити и пласмани – матична и зависна правна лица</t>
  </si>
  <si>
    <t>063</t>
  </si>
  <si>
    <t>231 и део 239</t>
  </si>
  <si>
    <t>2. Краткорочни кредити и пласмани – остала повезана правна лица</t>
  </si>
  <si>
    <t>064</t>
  </si>
  <si>
    <t>232 и део 239</t>
  </si>
  <si>
    <t>3. Краткорочни кредити и зајмови у земљи</t>
  </si>
  <si>
    <t>065</t>
  </si>
  <si>
    <t>233 и део 239</t>
  </si>
  <si>
    <t>4. Краткорочни кредити и зајмови у иностранству</t>
  </si>
  <si>
    <t>066</t>
  </si>
  <si>
    <t>234, 235, 238 и део 239</t>
  </si>
  <si>
    <t>5. Остали краткорочни финансијски пласмани</t>
  </si>
  <si>
    <t>067</t>
  </si>
  <si>
    <t>VII. ГОТОВИНСКИ ЕКВИВАЛЕНТИ И ГОТОВИНА</t>
  </si>
  <si>
    <t>068</t>
  </si>
  <si>
    <t>VIII. ПОРЕЗ НА ДОДАТУ ВРЕДНОСТ</t>
  </si>
  <si>
    <t>069</t>
  </si>
  <si>
    <t>28 осим 288</t>
  </si>
  <si>
    <t>IX. АКТИВНА ВРЕМЕНСКА РАЗГРАНИЧЕЊА</t>
  </si>
  <si>
    <t>070</t>
  </si>
  <si>
    <t>Д. УКУПНА АКТИВА = ПОСЛОВНА ИМОВИНА (0001 + 0002 + 0042 + 0043)</t>
  </si>
  <si>
    <t>071</t>
  </si>
  <si>
    <t>Ђ. ВАНБИЛАНСНА АКТИВА</t>
  </si>
  <si>
    <t>072</t>
  </si>
  <si>
    <t>А. КАПИТАЛ (0402 + 0411 – 0412 + 0413 + 0414 + 0415 – 0416 + 0417 + 0420 – 0421) ≥ 0 = (0071 – 0424 – 0441 – 0442)</t>
  </si>
  <si>
    <t>0401</t>
  </si>
  <si>
    <t>I. ОСНОВНИ КАПИТАЛ (0403 + 0404 + 0405 + 0406 + 0407 + 0408 + 0409 + 0410)</t>
  </si>
  <si>
    <t>0402</t>
  </si>
  <si>
    <t>1. Акцијски капитал</t>
  </si>
  <si>
    <t>0403</t>
  </si>
  <si>
    <t>2. Удели друштава с ограниченом одговорношћу</t>
  </si>
  <si>
    <t>0404</t>
  </si>
  <si>
    <t>3. Улози</t>
  </si>
  <si>
    <t>0405</t>
  </si>
  <si>
    <t>4. Државни капитал</t>
  </si>
  <si>
    <t>0406</t>
  </si>
  <si>
    <t>5. Друштвени капитал</t>
  </si>
  <si>
    <t>0407</t>
  </si>
  <si>
    <t>6. Задружни удели</t>
  </si>
  <si>
    <t>0408</t>
  </si>
  <si>
    <t>7. Емисиона премија</t>
  </si>
  <si>
    <t>0409</t>
  </si>
  <si>
    <t>8. Остали основни капитал</t>
  </si>
  <si>
    <t>0410</t>
  </si>
  <si>
    <t>II. УПИСАНИ А НЕУПЛАЋЕНИ КАПИТАЛ</t>
  </si>
  <si>
    <t>0411</t>
  </si>
  <si>
    <t>047 и 237</t>
  </si>
  <si>
    <t>III. ОТКУПЉЕНЕ СОПСТВЕНЕ АКЦИЈЕ</t>
  </si>
  <si>
    <t>0412</t>
  </si>
  <si>
    <t>IV. РЕЗЕРВЕ</t>
  </si>
  <si>
    <t>0413</t>
  </si>
  <si>
    <t>V. РЕВАЛОРИЗАЦИОНЕ РЕЗЕРВЕ ПО ОСНОВУ РЕВАЛОРИЗАЦИЈЕ НЕМАТЕРИЈАЛНЕ ИМОВИНЕ, НЕКРЕТНИНА, ПОСТРОЈЕЊА И ОПРЕМЕ</t>
  </si>
  <si>
    <t>0414</t>
  </si>
  <si>
    <t>33 осим 330</t>
  </si>
  <si>
    <t>VI. НЕРЕАЛИЗОВАНИ ДОБИЦИ ПО ОСНОВУ ХАРТИЈА ОД ВРЕДНОСТИ И ДРУГИХ КОМПОНЕНТИ ОСТАЛОГ СВЕОБУХВАТНОГ РЕЗУЛТАТА (потражна салда рачуна групе 33 осим 330)</t>
  </si>
  <si>
    <t>0415</t>
  </si>
  <si>
    <t>VII. НЕРЕАЛИЗОВАНИ ГУБИЦИ ПО ОСНОВУ ХАРТИЈА ОД ВРЕДНОСТИ И ДРУГИХ КОМПОНЕНТИ ОСТАЛОГ СВЕОБУХВАТНОГ РЕЗУЛТАТА (дуговна салда рачуна групе 33 осим 330)</t>
  </si>
  <si>
    <t>0416</t>
  </si>
  <si>
    <t>VIII. НЕРАСПОРЕЂЕНИ ДОБИТАК (0418 + 0419)</t>
  </si>
  <si>
    <t>0417</t>
  </si>
  <si>
    <t>1. Нераспоређени добитак ранијих година</t>
  </si>
  <si>
    <t>0418</t>
  </si>
  <si>
    <t>2. Нераспоређени добитак текуће године</t>
  </si>
  <si>
    <t>0419</t>
  </si>
  <si>
    <t>IX. УЧЕШЋЕ БЕЗ ПРАВА КОНТРОЛЕ</t>
  </si>
  <si>
    <t>0420</t>
  </si>
  <si>
    <t>X. ГУБИТАК (0422 + 0423)</t>
  </si>
  <si>
    <t>0421</t>
  </si>
  <si>
    <t>1. Губитак ранијих година</t>
  </si>
  <si>
    <t>0422</t>
  </si>
  <si>
    <t>2. Губитак текуће године</t>
  </si>
  <si>
    <t>0423</t>
  </si>
  <si>
    <t>Б. ДУГОРОЧНА РЕЗЕРВИСАЊА И ОБАВЕЗЕ (0425 + 0432)</t>
  </si>
  <si>
    <t>0424</t>
  </si>
  <si>
    <t>X. ДУГОРОЧНА РЕЗЕРВИСАЊА (0426 + 0427 + 0428 + 0429 + 0430 + 0431)</t>
  </si>
  <si>
    <t>0425</t>
  </si>
  <si>
    <t>1. Резервисања за трошкове у гарантном року</t>
  </si>
  <si>
    <t>0426</t>
  </si>
  <si>
    <t>2. Резервисања за трошкове обнављања природних богатстава</t>
  </si>
  <si>
    <t>0427</t>
  </si>
  <si>
    <t>3. Резервисања за трошкове реструктурирања</t>
  </si>
  <si>
    <t>0428</t>
  </si>
  <si>
    <t>4. Резервисања за накнаде и друге бенефиције запослених</t>
  </si>
  <si>
    <t>0429</t>
  </si>
  <si>
    <t>5. Резервисања за трошкове судских спорова</t>
  </si>
  <si>
    <t>0430</t>
  </si>
  <si>
    <t>402 и 409</t>
  </si>
  <si>
    <t>6. Остала дугорочна резервисања</t>
  </si>
  <si>
    <t>0431</t>
  </si>
  <si>
    <t>II. ДУГОРОЧНЕ ОБАВЕЗЕ (0433 + 0434 + 0435 + 0436 + 0437 + 0438 + 0439 + 0440)</t>
  </si>
  <si>
    <t>0432</t>
  </si>
  <si>
    <t>1. Обавезе које се могу конвертовати у капитал</t>
  </si>
  <si>
    <t>0433</t>
  </si>
  <si>
    <t>2. Обавезе према матичним и зависним правним лицима</t>
  </si>
  <si>
    <t>0434</t>
  </si>
  <si>
    <t>3. Обавезе према осталим повезаним правним лицима</t>
  </si>
  <si>
    <t>0435</t>
  </si>
  <si>
    <t>4. Обавезе по емитованим хартијама од вредности у периоду дужем од годину дана</t>
  </si>
  <si>
    <t>0436</t>
  </si>
  <si>
    <t>5. Дугорочни кредити и зајмови у земљи</t>
  </si>
  <si>
    <t>0437</t>
  </si>
  <si>
    <t>6. Дугорочни кредити и зајмови у иностранству</t>
  </si>
  <si>
    <t>0438</t>
  </si>
  <si>
    <t>7. Обавезе по основу финансијског лизинга</t>
  </si>
  <si>
    <t>0439</t>
  </si>
  <si>
    <t>8. Остале дугорочне обавезе</t>
  </si>
  <si>
    <t>0440</t>
  </si>
  <si>
    <t>В. ОДЛОЖЕНЕ ПОРЕСКЕ ОБАВЕЗЕ</t>
  </si>
  <si>
    <t>0441</t>
  </si>
  <si>
    <t>42 до 49 (осим 498)</t>
  </si>
  <si>
    <t>Г. КРАТКОРОЧНЕ ОБАВЕЗЕ (0443 + 0450 + 0451 + 0459 + 0460 + 0461 + 0462)</t>
  </si>
  <si>
    <t>0442</t>
  </si>
  <si>
    <t>I. КРАТКОРОЧНЕ ФИНАНСИЈСКЕ ОБАВЕЗЕ (0444 + 0445 + 0446 + 0447 + 0448 + 0449)</t>
  </si>
  <si>
    <t>0443</t>
  </si>
  <si>
    <t>1. Краткорочни кредити од матичних и зависних правних лица</t>
  </si>
  <si>
    <t>0444</t>
  </si>
  <si>
    <t>2. Краткорочни кредити од осталих повезаних правних лица</t>
  </si>
  <si>
    <t>0445</t>
  </si>
  <si>
    <t>0446</t>
  </si>
  <si>
    <t>0447</t>
  </si>
  <si>
    <t>5. Обавезе по основу сталних средстава и средстава обустављеног пословања намењених продаји</t>
  </si>
  <si>
    <t>0448</t>
  </si>
  <si>
    <t>424, 425, 426 и 429</t>
  </si>
  <si>
    <t>6. Остале краткорочне финансијске обавезе</t>
  </si>
  <si>
    <t>0449</t>
  </si>
  <si>
    <t>II. ПРИМЉЕНИ АВАНСИ, ДЕПОЗИТИ И КАУЦИЈЕ</t>
  </si>
  <si>
    <t>0450</t>
  </si>
  <si>
    <t>43 осим 430</t>
  </si>
  <si>
    <t>III. ОБАВЕЗЕ ИЗ ПОСЛОВАЊА (0452 + 0453 + 0454 + 0455 + 0456 + 0457 + 0458)</t>
  </si>
  <si>
    <t>0451</t>
  </si>
  <si>
    <t>1. Добављачи – матична и зависна правна лица у земљи</t>
  </si>
  <si>
    <t>0452</t>
  </si>
  <si>
    <t>2. Добављачи – матична и зависна правна лица у иностранству</t>
  </si>
  <si>
    <t>0453</t>
  </si>
  <si>
    <t>3. Добављачи – остала повезана правна лица у земљи</t>
  </si>
  <si>
    <t>0454</t>
  </si>
  <si>
    <t>4. Добављачи – остала повезана правна лица у иностранству</t>
  </si>
  <si>
    <t>0455</t>
  </si>
  <si>
    <t>5. Добављачи у земљи</t>
  </si>
  <si>
    <t>0456</t>
  </si>
  <si>
    <t>6. Добављачи у иностранству</t>
  </si>
  <si>
    <t>0457</t>
  </si>
  <si>
    <t>7. Остале обавезе из пословања</t>
  </si>
  <si>
    <t>0458</t>
  </si>
  <si>
    <t>44, 45 и 46</t>
  </si>
  <si>
    <t>IV. ОСТАЛЕ КРАТКОРОЧНЕ ОБАВЕЗЕ</t>
  </si>
  <si>
    <t>0459</t>
  </si>
  <si>
    <t>V. ОБАВЕЗЕ ПО ОСНОВУ ПОРЕЗА НА ДОДАТУ ВРЕДНОСТ</t>
  </si>
  <si>
    <t>0460</t>
  </si>
  <si>
    <t>VI. ОБАВЕЗЕ ЗА ОСТАЛЕ ПОРЕЗЕ, ДОПРИНОСЕ И ДРУГЕ ДАЖБИНЕ</t>
  </si>
  <si>
    <t>0461</t>
  </si>
  <si>
    <t>49 осим 498</t>
  </si>
  <si>
    <t>VII. ПАСИВНА ВРЕМЕНСКА РАЗГРАНИЧЕЊА</t>
  </si>
  <si>
    <t>0462</t>
  </si>
  <si>
    <t>Д. ГУБИТАК ИЗНАД ВИСИНЕ КАПИТАЛА (0412 + 0416 + 0421 – 0420 – 0417 – 0415 – 0414 – 0413 – 0411 – 0402) ≥ 0 = (0441 + 0424 + 0442 – 0071) ≥ 0</t>
  </si>
  <si>
    <t>0463</t>
  </si>
  <si>
    <t>Ђ. УКУПНА ПАСИВА (0424 + 0442 + 0441 + 0401 – 0463) ≥ 0</t>
  </si>
  <si>
    <t>0464</t>
  </si>
  <si>
    <t>Е. ВАНБИЛАНСНА ПАСИВА</t>
  </si>
  <si>
    <t>0465</t>
  </si>
  <si>
    <t>I. Приливи готовине из пословних активности (1 до 3)</t>
  </si>
  <si>
    <t>II. Одливи готовине из пословних активности (1 до 5)</t>
  </si>
  <si>
    <t>2. Зараде, накнаде зарада и остали лични расходи</t>
  </si>
  <si>
    <t>5. Одливи по основу осталих јавних прихода</t>
  </si>
  <si>
    <t>III. Нето прилив готовине из пословних активности (I-II)</t>
  </si>
  <si>
    <t>IV. Нето одлив готовине из пословних активности (II-I)</t>
  </si>
  <si>
    <t>I. Приливи готовине из активности инвестирања (1 до 5)</t>
  </si>
  <si>
    <t>2. Продаја нематеријалне имовине, некретнина, постројења, опреме и биолошких средстава</t>
  </si>
  <si>
    <t>II. Одливи готовине из активности инвестирања (1 до 3)</t>
  </si>
  <si>
    <t>2. Куповина нематеријалне имовине, некретнина, постројења, опреме и биолошких средстава</t>
  </si>
  <si>
    <t>III. Нето прилив готовине из активности инвестирања (I-II)</t>
  </si>
  <si>
    <t>IV. Нето одлив готовине из активности инвестирања (II-I)</t>
  </si>
  <si>
    <t>I. Приливи готовине из активности финансирања (1 до 5)</t>
  </si>
  <si>
    <t>2. Дугорочни кредити (нето приливи)</t>
  </si>
  <si>
    <t>3. Краткорочни кредити (нето приливи)</t>
  </si>
  <si>
    <t>4. Остале дугорочне обавезе</t>
  </si>
  <si>
    <t>5. Остале краткорочне обавезе</t>
  </si>
  <si>
    <t>II. Одливи готовине из активности финансирања (1 до 6)</t>
  </si>
  <si>
    <t>2. Дугорочни кредити (одливи)</t>
  </si>
  <si>
    <t>3. Краткорочни кредити (одливи)</t>
  </si>
  <si>
    <t>4. Остале обавезе (одливи)</t>
  </si>
  <si>
    <t>5. Финансијски лизинг</t>
  </si>
  <si>
    <t>6. Исплаћене дивиденде</t>
  </si>
  <si>
    <t>III. Нето прилив готовине из активности финансирања (I-II)</t>
  </si>
  <si>
    <t>IV. Нето одлив готовине из активности финансирања (II-I)</t>
  </si>
  <si>
    <t>З. ГОТОВИНА НА ПОЧЕТКУ ОБРАЧУНСКОГ ПЕРИОДА</t>
  </si>
  <si>
    <t>Ж. ПОЗИТИВНЕ КУРСНЕ РАЗЛИКЕ ПО ОСНОВУ ПРЕРАЧУНА ГОТОВИНЕ</t>
  </si>
  <si>
    <t>Бруто</t>
  </si>
  <si>
    <t>Исправка вредности</t>
  </si>
  <si>
    <t>Нето</t>
  </si>
  <si>
    <t>6 
(4-5)</t>
  </si>
  <si>
    <t>0063;0064;0065;0067</t>
  </si>
  <si>
    <t>0028;0029;0030;0033;0035;0036</t>
  </si>
  <si>
    <t>0025;0026;0027</t>
  </si>
  <si>
    <t>ПОТРАЖИВАЊА ЗА ПРОДАТЕ ПРОИЗВОДЕ, РОБУ И УСЛУГЕ И ДАТИ АВАНСИ</t>
  </si>
  <si>
    <t>0009;0018;0023;0037;0038;0040;0050;0052;0054;0056;0058</t>
  </si>
  <si>
    <t xml:space="preserve">Потраживања од привредних друштава </t>
  </si>
  <si>
    <t>Остала потраживања за продате производе, робу и услуге и дате авансе</t>
  </si>
  <si>
    <t>0039;0041;0059;0060;0070</t>
  </si>
  <si>
    <t>Потраживања од државних органа и организација и јединица локалне самоуправе</t>
  </si>
  <si>
    <t>0444;0445;0446;0449</t>
  </si>
  <si>
    <t>Примљени кредити и зајмови од привредних друштава</t>
  </si>
  <si>
    <t>Примљени кредити и зајмови од финансијских институција</t>
  </si>
  <si>
    <t>Остали примљени кредити и зајмови</t>
  </si>
  <si>
    <t>6.4</t>
  </si>
  <si>
    <t>Обавезе по краткорочним хартијама од вредности</t>
  </si>
  <si>
    <t>0434;0435;0437;0439;0440</t>
  </si>
  <si>
    <t>Остали примљени кредити и зајмови и дугорочне обавезе</t>
  </si>
  <si>
    <t>ОСНОВНИ КАПИТАЛ</t>
  </si>
  <si>
    <t>0403;0404;0405;0406;0407;0408;0410</t>
  </si>
  <si>
    <t>Основни капитал у власништву републичких органа и организација</t>
  </si>
  <si>
    <t>Основни капитал у власништву јединица локалне самоуправе и аутономне покрајине</t>
  </si>
  <si>
    <t>Основни капитал у власништву осталих оснивача</t>
  </si>
  <si>
    <t>0450;0452;0454;0456;0458</t>
  </si>
  <si>
    <t xml:space="preserve">Обавезе према привредним друштвима </t>
  </si>
  <si>
    <t>0459;0460;0461;0462</t>
  </si>
  <si>
    <t>Обавезе према привредним друштвима</t>
  </si>
  <si>
    <t xml:space="preserve">Обавезе према републичким органима и организацијама и јединицама локалне самоуправе </t>
  </si>
  <si>
    <t>Остале обавезе</t>
  </si>
  <si>
    <t>Редни број</t>
  </si>
  <si>
    <t>Прималац</t>
  </si>
  <si>
    <t>Намена</t>
  </si>
  <si>
    <t>Износ</t>
  </si>
  <si>
    <t>Остали приходи из буџета</t>
  </si>
  <si>
    <t>СУБВЕНЦИЈЕ И ОСТАЛИ ПРИХОДИ ИЗ БУЏЕТА</t>
  </si>
  <si>
    <t>Пренето из буџета</t>
  </si>
  <si>
    <t>Реализовано</t>
  </si>
  <si>
    <t>Субвенције</t>
  </si>
  <si>
    <t>Приход</t>
  </si>
  <si>
    <t>I квартал</t>
  </si>
  <si>
    <t>II квартал</t>
  </si>
  <si>
    <t>III квартал</t>
  </si>
  <si>
    <t>IV квартал</t>
  </si>
  <si>
    <t>План за период 01.01-31.12.201____</t>
  </si>
  <si>
    <t>Укупно</t>
  </si>
  <si>
    <t>М.П.</t>
  </si>
  <si>
    <t>Овлашћено лице: ____________________________________</t>
  </si>
  <si>
    <t>Приходи од премија, субвенција, дотација, регреса, компензација и повраћаја пореских дажбина</t>
  </si>
  <si>
    <t>Приходи по основу условљених донација</t>
  </si>
  <si>
    <t xml:space="preserve">Неутрошено </t>
  </si>
  <si>
    <t>4 (2-3)</t>
  </si>
  <si>
    <t>УКУПНО</t>
  </si>
  <si>
    <t>Уговорени износ кредита</t>
  </si>
  <si>
    <t>Нето добит</t>
  </si>
  <si>
    <t>Износ уплаћен у буџет по основу добити из претходне године</t>
  </si>
  <si>
    <t>Правни основ</t>
  </si>
  <si>
    <t>Пословна година</t>
  </si>
  <si>
    <t>Износ уплаћен у буџет по основу добити из претходних година (нераспоређена добит)</t>
  </si>
  <si>
    <t>Датум уплате</t>
  </si>
  <si>
    <t>Година уплате у буџет</t>
  </si>
  <si>
    <t xml:space="preserve"> 2014*</t>
  </si>
  <si>
    <t>* претходна година</t>
  </si>
  <si>
    <t>НЕТО ДОБИТ - претходне уплате</t>
  </si>
  <si>
    <t>НЕТО ДОБИТ - план уплате у текућој години</t>
  </si>
  <si>
    <t>Нето добит у претходној години</t>
  </si>
  <si>
    <t>Планирана динамика уплате у текућој години</t>
  </si>
  <si>
    <t>Планирани износ уплате нераспоређене добити</t>
  </si>
  <si>
    <t>Укупно уплаћено у буџет 
10=4+7</t>
  </si>
  <si>
    <t>Правни основ (број одлуке Владе)</t>
  </si>
  <si>
    <t>Планирани износ уплате нето добити из претходне године</t>
  </si>
  <si>
    <t>Укупно 
6=2+4</t>
  </si>
  <si>
    <t>Образац 7</t>
  </si>
  <si>
    <t>Образац 10</t>
  </si>
  <si>
    <t>Образац 9</t>
  </si>
  <si>
    <t>Образац 6</t>
  </si>
  <si>
    <t>Образац 5</t>
  </si>
  <si>
    <t>Образац 4</t>
  </si>
  <si>
    <t>Образац 3</t>
  </si>
  <si>
    <t>Образац 2</t>
  </si>
  <si>
    <t>Образац 1Б</t>
  </si>
  <si>
    <t>Образац 1</t>
  </si>
  <si>
    <t>ИЗВЕШТАЈ О ИНВЕСТИЦИЈАМА</t>
  </si>
  <si>
    <t>Из сопствених средстава (динарских и девизних)</t>
  </si>
  <si>
    <t>Из удружених средстава (домаћих и страних суинвеститора)</t>
  </si>
  <si>
    <t>Из средстава државних органа и органа локалне самоуправе</t>
  </si>
  <si>
    <t>ВРЕМЕНСКА РАЗГРАНИЧЕЊА ИЗМЕЂУ ИСПЛАТА ЗА ИНВЕСТИЦИЈЕ И ОСТВАРЕНИХ ИНВЕСТИЦИЈА*</t>
  </si>
  <si>
    <t>Исплаћено за инвестиције у основне фондове у извештајном периоду</t>
  </si>
  <si>
    <t>од тога: за извршење радова и набавке</t>
  </si>
  <si>
    <t>Извршени а неплаћени радови у току извештајног периода</t>
  </si>
  <si>
    <t>Вредност основних фондова произведених и задржаних за сопствену употребу у извештајном периоду</t>
  </si>
  <si>
    <t>Вредност основних фондова стечених трампом (компензацијом) у извештајном периоду</t>
  </si>
  <si>
    <t>Вредност основних фондова примљених као капитални трансфер у натури (хуманитарна помоћ, донације и др.)</t>
  </si>
  <si>
    <t>*ВРЕМЕНСКА РАЗГРАНИЧЕЊА ИЗМЕЂУ ИСПЛАТА ЗА ИНВЕСТИЦИЈЕ И ОСТВАРЕНИХ ИНВЕСТИЦИЈА СА СТАЊЕМ КРАЈЕМ ИЗВЕШТАЈНОГ ПЕРИОДА Приказује однос између извршених исплата у извештајној години и вредности физички остварених инвестиција у истом периоду,  уз временско разграничење на које се те исплате,  односно физички остварене инвестиције односе . Вредност физички остварених инвестиција током периода представља вредност ефективно извршене изградње, израде или набавке објеката, опреме и осталог,  без обзира на то да ли су завршене и да ли је извршена њихова исплата. Вредност набављеног инвестиционог добра обухвата цену произвођача, трговинску маржу, таксе, транспортне трошкове трошкове монтаже ,као и трошкове за израду студија,пројеката,инвестиционих елабората,експертиза ,технички преглед и трошкове преноса власништва. Порез на додату вредност (ПДВ) није укључен у ову вредност, осим у случају када пословни субјект нема права на одбитак претходног пореза.</t>
  </si>
  <si>
    <t>Образац 11</t>
  </si>
  <si>
    <t>претходна година</t>
  </si>
  <si>
    <t>план за текућу годину</t>
  </si>
  <si>
    <t>Гаранција државе
Да/Не</t>
  </si>
  <si>
    <t>Износ неутрошених средстава из ранијих година (у односу на претходну)</t>
  </si>
  <si>
    <t>Број ангажованих по основу уговора (рад ван радног односа)</t>
  </si>
  <si>
    <t>Остали приходи из буџета*</t>
  </si>
  <si>
    <t>* Под осталим приходима из буџета сматрају се сви приходи који нису субвенције (нпр. додела средстава из буџета по јавном позиву, конкурсу и сл).</t>
  </si>
  <si>
    <t>Индекс реализације
  I квартал/план текућа година</t>
  </si>
  <si>
    <t>Индекс реализације
 II квартал/план текућа година</t>
  </si>
  <si>
    <t>Индекс реализације 
III квартал/план текућа година</t>
  </si>
  <si>
    <t>Индекс реализације 
IV квартал/план текућа година</t>
  </si>
  <si>
    <r>
      <t>Извршене исплате за инвестиције у основне фондове</t>
    </r>
    <r>
      <rPr>
        <vertAlign val="superscript"/>
        <sz val="11"/>
        <rFont val="Times New Roman"/>
        <family val="1"/>
      </rPr>
      <t>1</t>
    </r>
  </si>
  <si>
    <r>
      <t>Искоришћени финансијски кредити код домаћих и иностраних кредитора</t>
    </r>
    <r>
      <rPr>
        <vertAlign val="superscript"/>
        <sz val="11"/>
        <rFont val="Times New Roman"/>
        <family val="1"/>
      </rPr>
      <t>2</t>
    </r>
  </si>
  <si>
    <r>
      <t xml:space="preserve">1 </t>
    </r>
    <r>
      <rPr>
        <sz val="11"/>
        <rFont val="Times New Roman"/>
        <family val="1"/>
      </rPr>
      <t xml:space="preserve">ИЗВРШЕНЕ ИСПЛАТЕ ЗА ИНВЕСТИЦИЈЕ У ОСНОВНЕ ФОНДОВЕ приказује новчана улагања у основне фондове (у готовом новцу, чеком,вирманом или другим налогом ) у току године, без обзира на то када је извршена њихова изградња , израда или набавка. Исплатама се обухватају и отплате комерцијалних кредита и финансијског лизинга искоришћених у току године, као и исплаћене курсне разлике у текућој години, без обзира на то када су настале. Исплате из сопствених средстава обухватају динарска и девизна средства непосредног инвеститора : средства издвојена за амортизацију , средства буџета пренета  на рачун инвеститора и друга сопствена средства. Исплате из удружених средстава обухватају динарска и девизна средства домаћих и страних суинвеститора, као и физичких лица , удружена са средствима непосредног инвеститора на основу заједничког улагања. Исплате из кредита обухватају банкарске и финансијске кредите, као и финансијске кредите непосредно уговорене са иностраним фирмама. Исплате из средстава државних органа и јединица органа локалне самоуправе обухватају кредите добијене од државних органа и јединица органа локалне самоуправе, уговорене посредством банке или непосредно са или без обавезе враћања. 
</t>
    </r>
    <r>
      <rPr>
        <vertAlign val="superscript"/>
        <sz val="11"/>
        <rFont val="Times New Roman"/>
        <family val="1"/>
      </rPr>
      <t>2</t>
    </r>
    <r>
      <rPr>
        <sz val="11"/>
        <rFont val="Times New Roman"/>
        <family val="1"/>
      </rPr>
      <t xml:space="preserve"> Обухватити само исплате извршене током извештајног периода (без пренетог салда, сторна и прекњижавања и без остварених али неплаћених инвестиција). У исплате за инвестиције укључују се курсне разлике које су плаћене у извештајном периоду и раније. Исплате за инвестиције не обухватају закуп опреме, објеката и сл. (оперативни лизинг), као ни ревалоризацију инвестиција.</t>
    </r>
  </si>
  <si>
    <t>Образац 1А</t>
  </si>
  <si>
    <r>
      <t>Г. СВЕГА ПРИЛИВ ГОТОВИНЕ</t>
    </r>
    <r>
      <rPr>
        <sz val="12"/>
        <color indexed="8"/>
        <rFont val="Times New Roman"/>
        <family val="1"/>
      </rPr>
      <t> (3001 + 3013 + 3025)</t>
    </r>
  </si>
  <si>
    <r>
      <t>Д. СВЕГА ОДЛИВ ГОТОВИНЕ</t>
    </r>
    <r>
      <rPr>
        <sz val="12"/>
        <color indexed="8"/>
        <rFont val="Times New Roman"/>
        <family val="1"/>
      </rPr>
      <t> (3005 + 3019 + 3031)</t>
    </r>
  </si>
  <si>
    <r>
      <t>Ђ. НЕТО ПРИЛИВ ГОТОВИНЕ</t>
    </r>
    <r>
      <rPr>
        <sz val="12"/>
        <color indexed="8"/>
        <rFont val="Times New Roman"/>
        <family val="1"/>
      </rPr>
      <t> (3040 – 3041)</t>
    </r>
  </si>
  <si>
    <r>
      <t>Е. НЕТО ОДЛИВ ГОТОВИНЕ</t>
    </r>
    <r>
      <rPr>
        <sz val="12"/>
        <color indexed="8"/>
        <rFont val="Times New Roman"/>
        <family val="1"/>
      </rPr>
      <t> (3041 – 3040)</t>
    </r>
  </si>
  <si>
    <r>
      <t xml:space="preserve">Ј. ГОТОВИНА НА КРАЈУ ОБРАЧУНСКОГ ПЕРИОДА </t>
    </r>
    <r>
      <rPr>
        <sz val="12"/>
        <color indexed="8"/>
        <rFont val="Times New Roman"/>
        <family val="1"/>
      </rPr>
      <t>(3042 – 3043 + 3044 + 3045 – 3046)</t>
    </r>
  </si>
  <si>
    <t xml:space="preserve">                Овлашћено лице: ___________________________________</t>
  </si>
  <si>
    <t xml:space="preserve">                                            Овлашћено лице: ___________________________________</t>
  </si>
  <si>
    <t>Овлашћено лице: ___________________________</t>
  </si>
  <si>
    <t xml:space="preserve">                               Овлашћено лице: ____________________________________</t>
  </si>
  <si>
    <t>Овлашћено лице: ______________________________</t>
  </si>
  <si>
    <t xml:space="preserve">                                  Овлашћено лице: _______________________________</t>
  </si>
  <si>
    <t>ж</t>
  </si>
  <si>
    <t>Oвлашћено лице: __________________________</t>
  </si>
  <si>
    <t>А. ПОСЛОВНИ ПРИХОДИ (1002 + 1009 + 1016 + 1019)</t>
  </si>
  <si>
    <t>III. ПРИХОДИ ОД ПРЕМИЈА, СУБВЕНЦИЈА, ДОТАЦИЈА, ДОНАЦИЈА И СЛ. (1017+1018)</t>
  </si>
  <si>
    <t>Б. ПОСЛОВНИ РАСХОДИ (1022 – 1023 – 1024 + 1025 + 1026 + 1027 + 1028 + 1029 + 1030 + 1031+ 1032) ≥ 0</t>
  </si>
  <si>
    <t>В. ПОСЛОВНИ ДОБИТАК (1001 – 1021) ≥ 0</t>
  </si>
  <si>
    <t>Г. ПОСЛОВНИ ГУБИТАК (1021 – 1001) ≥ 0</t>
  </si>
  <si>
    <t>Д. ФИНАНСИЈСКИ ПРИХОДИ (1036 + 1041 + 1042)</t>
  </si>
  <si>
    <t>I. ФИНАНСИЈСКИ ПРИХОДИ ОД ПОВЕЗАНИХ ЛИЦА И ОСТАЛИ ФИНАНСИЈСКИ ПРИХОДИ (1037 + 1038 + 1039 + 1040)</t>
  </si>
  <si>
    <t>Ђ. ФИНАНСИЈСКИ РАСХОДИ (1044 + 1049 + 1050)</t>
  </si>
  <si>
    <t>И. ФИНАНСИЈСКИ РАСХОДИ ИЗ ОДНОСА СА ПОВЕЗАНИМ ПРАВНИМ ЛИЦИМА И ОСТАЛИ ФИНАНСИЈСКИ РАСХОДИ (1045 + 1046 + 1047 + 1048)</t>
  </si>
  <si>
    <t>Е. ДОБИТАК ИЗ ФИНАНСИРАЊА (1035 – 1043)</t>
  </si>
  <si>
    <t>Ж. ГУБИТАК ИЗ ФИНАНСИРАЊА (1043– 1035)</t>
  </si>
  <si>
    <t>Л. ДОБИТАК ИЗ РЕДОВНОГ ПОСЛОВАЊА ПРЕ ОПОРЕЗИВАЊА 
(1033 – 1034 + 1051 – 1052 + 1053 – 1054 + 1055 – 1056)</t>
  </si>
  <si>
    <t>Љ. ГУБИТАК ИЗ РЕДОВНОГ ПОСЛОВАЊА ПРЕ ОПОРЕЗИВАЊА
 (1034 – 1033 + 1052 – 1051 + 1054 – 1053 + 1056 – 1055)</t>
  </si>
  <si>
    <t>Њ. ДОБИТАК ПРЕ ОПОРЕЗИВАЊА (1057 – 1058 + 1059 – 1060)</t>
  </si>
  <si>
    <t>О. ГУБИТАК ПРЕ ОПОРЕЗИВАЊА (1058 – 1057 + 1060 – 1059)</t>
  </si>
  <si>
    <t>С. НЕТО ДОБИТАК (1061 – 1062 – 1064 – 1065 + 1066)</t>
  </si>
  <si>
    <t>Т. НЕТО ГУБИТАК (1062 – 1061 + 1064 + 1065 – 1066)</t>
  </si>
  <si>
    <t>Реализација 
01.01-31.12.2014.      Претходна година</t>
  </si>
  <si>
    <t>План за
01.01-31.12.2015.             Текућа година</t>
  </si>
  <si>
    <t>,</t>
  </si>
  <si>
    <t>Предузеће: ЈП за склоништа</t>
  </si>
  <si>
    <t>Матични број: 07892845</t>
  </si>
  <si>
    <t>30.06.2015.</t>
  </si>
  <si>
    <t xml:space="preserve">Стање на дан 
31.12.2014.
</t>
  </si>
  <si>
    <t xml:space="preserve">Планирано стање 
на дан 31.12.2015. </t>
  </si>
  <si>
    <t>Накнаде трошкова на службеном путу</t>
  </si>
  <si>
    <t>Закуп склоништа</t>
  </si>
  <si>
    <t>Закуп локала</t>
  </si>
  <si>
    <t>Закуп пословног простора</t>
  </si>
  <si>
    <t>31.12.2014.</t>
  </si>
  <si>
    <t>Текући рачун</t>
  </si>
  <si>
    <t>Banca Intesa A.D.</t>
  </si>
  <si>
    <t>Piraeus Bank AD Beograd</t>
  </si>
  <si>
    <t>Marfin Bank A.D.</t>
  </si>
  <si>
    <t>Credy Banka A.D.</t>
  </si>
  <si>
    <t>Unicredit banka A.D.</t>
  </si>
  <si>
    <t>Komercijalna Banka A.D.</t>
  </si>
  <si>
    <t>OTP Banka</t>
  </si>
  <si>
    <t>Banka Poštanska Štedionica A.D</t>
  </si>
  <si>
    <t>KBM Banka A.D.</t>
  </si>
  <si>
    <t>Овлашћено лице: _____________________</t>
  </si>
  <si>
    <t>Овлшћено лице:____________________</t>
  </si>
  <si>
    <t xml:space="preserve">                                                                                     М.П.</t>
  </si>
  <si>
    <t>Остале накнаде трошкова запосленима и осталим физичким лицима-накнаде за добровољни одлазак из Предузећа</t>
  </si>
  <si>
    <t>Jubmes Banka</t>
  </si>
  <si>
    <t>Unicredit Banka A.D.</t>
  </si>
  <si>
    <t>Датум: 30.09.2015.г.</t>
  </si>
  <si>
    <t>30.09.2015.</t>
  </si>
  <si>
    <t>период  01.07.-30.09.2015.</t>
  </si>
  <si>
    <t>Стање на дан 30.06.2015. године*</t>
  </si>
  <si>
    <t>Споразумни раскид уговора</t>
  </si>
  <si>
    <t>Уговор на одређено време</t>
  </si>
  <si>
    <t>Стање на дан 30.09.2015. године**</t>
  </si>
  <si>
    <t xml:space="preserve">Индекс 
 период 30.09.2015/ план текућа година </t>
  </si>
  <si>
    <t>Stanje  30.09.2015. године</t>
  </si>
  <si>
    <t>БИЛАНС СТАЊА  на дан 30.09.2015. године</t>
  </si>
  <si>
    <t>БИЛАНС УСПЕХА у периоду 01.07.-30.09.2015.</t>
  </si>
  <si>
    <t>Индекс период 30.09.2015. / програм текућа година</t>
  </si>
  <si>
    <t>у периоду од 01.07. до 30.09.2015. године</t>
  </si>
  <si>
    <t xml:space="preserve">Индекс 
 период 30.09.2015./ програм текућа година </t>
  </si>
  <si>
    <t>31.03.2015</t>
  </si>
  <si>
    <t>30.06.2015</t>
  </si>
  <si>
    <t>30.09.2015</t>
  </si>
  <si>
    <t>31.12.2015</t>
  </si>
  <si>
    <t>Губитак</t>
  </si>
  <si>
    <t>05-Број:41-5320/2013 од 25.јуна 2013.год.</t>
  </si>
  <si>
    <t>27.06.2013, 15.07.2013, 15.08.2013, 13.09.2013 и 15.10.2013</t>
  </si>
  <si>
    <t>05-Број:41-2777/2012 од 19.04.2012</t>
  </si>
  <si>
    <t>08.05.2012, 07.06.2012, 06.07.2012, 07.08.2012, 07.09.2012, 05.10.2012 и 07.11.2012</t>
  </si>
  <si>
    <t>Удружење породица, киднапованих и убијених 1999-2000 на Косову и Метохији</t>
  </si>
  <si>
    <t>Издавање часописа ''Косметске жртве''</t>
  </si>
  <si>
    <t>Удружење ратних војних инвалида општине Палилула</t>
  </si>
  <si>
    <t>Куповине уџбеника и школског прибора деци погинулих и ратних војних инвалида</t>
  </si>
  <si>
    <t>Горан Михајловић</t>
  </si>
  <si>
    <t>Школовање детета</t>
  </si>
  <si>
    <t>Претходна година
2014</t>
  </si>
  <si>
    <t>009</t>
  </si>
  <si>
    <t>JUBMES BANKA AD BEOGRAD</t>
  </si>
</sst>
</file>

<file path=xl/styles.xml><?xml version="1.0" encoding="utf-8"?>
<styleSheet xmlns="http://schemas.openxmlformats.org/spreadsheetml/2006/main">
  <numFmts count="5">
    <numFmt numFmtId="164" formatCode="_(* #,##0.00_);_(* \(#,##0.00\);_(* &quot;-&quot;??_);_(@_)"/>
    <numFmt numFmtId="165" formatCode="dd/mm/yyyy/"/>
    <numFmt numFmtId="166" formatCode="###########"/>
    <numFmt numFmtId="167" formatCode="#,##0;[Red]#,##0"/>
    <numFmt numFmtId="168" formatCode="#,##0.000"/>
  </numFmts>
  <fonts count="50">
    <font>
      <sz val="10"/>
      <name val="Arial"/>
    </font>
    <font>
      <sz val="10"/>
      <name val="Arial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  <charset val="238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12"/>
      <color indexed="8"/>
      <name val="Times New Roman"/>
      <family val="1"/>
      <charset val="238"/>
    </font>
    <font>
      <strike/>
      <sz val="12"/>
      <color indexed="8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Arial"/>
      <family val="2"/>
      <charset val="238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4"/>
      <color rgb="FF000000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12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3" fillId="0" borderId="0"/>
    <xf numFmtId="0" fontId="11" fillId="0" borderId="0"/>
  </cellStyleXfs>
  <cellXfs count="58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Border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justify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8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8" fillId="0" borderId="0" xfId="0" applyFont="1" applyBorder="1"/>
    <xf numFmtId="0" fontId="9" fillId="0" borderId="2" xfId="0" applyFont="1" applyBorder="1"/>
    <xf numFmtId="0" fontId="7" fillId="0" borderId="2" xfId="0" applyFont="1" applyBorder="1"/>
    <xf numFmtId="0" fontId="10" fillId="0" borderId="0" xfId="0" applyFont="1"/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165" fontId="2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Border="1"/>
    <xf numFmtId="0" fontId="6" fillId="0" borderId="0" xfId="0" applyFont="1" applyBorder="1" applyAlignment="1"/>
    <xf numFmtId="3" fontId="3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" fontId="3" fillId="0" borderId="0" xfId="0" applyNumberFormat="1" applyFont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49" fontId="3" fillId="0" borderId="0" xfId="0" applyNumberFormat="1" applyFont="1"/>
    <xf numFmtId="0" fontId="15" fillId="0" borderId="0" xfId="0" applyFont="1"/>
    <xf numFmtId="0" fontId="15" fillId="0" borderId="0" xfId="0" applyFont="1" applyBorder="1"/>
    <xf numFmtId="0" fontId="15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6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/>
    <xf numFmtId="0" fontId="16" fillId="0" borderId="0" xfId="0" applyFont="1"/>
    <xf numFmtId="0" fontId="16" fillId="0" borderId="0" xfId="0" applyFont="1" applyBorder="1"/>
    <xf numFmtId="0" fontId="16" fillId="0" borderId="0" xfId="0" applyFont="1" applyAlignment="1"/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6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6" fillId="0" borderId="1" xfId="0" applyNumberFormat="1" applyFont="1" applyFill="1" applyBorder="1" applyAlignment="1">
      <alignment horizontal="right" vertical="center" wrapText="1"/>
    </xf>
    <xf numFmtId="0" fontId="16" fillId="0" borderId="0" xfId="0" applyFont="1" applyBorder="1" applyAlignment="1">
      <alignment vertical="center"/>
    </xf>
    <xf numFmtId="3" fontId="16" fillId="0" borderId="0" xfId="0" applyNumberFormat="1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Border="1"/>
    <xf numFmtId="49" fontId="16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9" fillId="0" borderId="0" xfId="0" applyFont="1"/>
    <xf numFmtId="2" fontId="19" fillId="0" borderId="0" xfId="0" applyNumberFormat="1" applyFont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7" fillId="0" borderId="4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wrapText="1"/>
    </xf>
    <xf numFmtId="0" fontId="8" fillId="0" borderId="6" xfId="0" applyFont="1" applyFill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vertical="center" wrapText="1"/>
    </xf>
    <xf numFmtId="49" fontId="19" fillId="0" borderId="6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/>
    <xf numFmtId="0" fontId="8" fillId="0" borderId="6" xfId="0" applyFont="1" applyBorder="1"/>
    <xf numFmtId="0" fontId="8" fillId="0" borderId="8" xfId="0" applyFont="1" applyBorder="1"/>
    <xf numFmtId="0" fontId="8" fillId="0" borderId="3" xfId="0" applyFont="1" applyBorder="1"/>
    <xf numFmtId="0" fontId="8" fillId="0" borderId="0" xfId="0" applyFont="1" applyAlignment="1">
      <alignment horizontal="center"/>
    </xf>
    <xf numFmtId="0" fontId="23" fillId="0" borderId="9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8" fillId="0" borderId="0" xfId="0" applyFont="1" applyAlignment="1"/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textRotation="90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8" fillId="0" borderId="0" xfId="0" applyFont="1"/>
    <xf numFmtId="0" fontId="27" fillId="0" borderId="0" xfId="0" applyFont="1" applyAlignment="1">
      <alignment horizontal="right"/>
    </xf>
    <xf numFmtId="0" fontId="28" fillId="0" borderId="10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/>
    </xf>
    <xf numFmtId="0" fontId="28" fillId="0" borderId="12" xfId="0" applyFont="1" applyBorder="1" applyAlignment="1">
      <alignment horizontal="center"/>
    </xf>
    <xf numFmtId="0" fontId="28" fillId="0" borderId="13" xfId="0" applyFont="1" applyBorder="1"/>
    <xf numFmtId="0" fontId="28" fillId="0" borderId="1" xfId="0" applyFont="1" applyBorder="1" applyAlignment="1">
      <alignment horizontal="left" indent="3"/>
    </xf>
    <xf numFmtId="0" fontId="28" fillId="0" borderId="1" xfId="0" applyFont="1" applyBorder="1"/>
    <xf numFmtId="0" fontId="28" fillId="0" borderId="3" xfId="0" applyFont="1" applyBorder="1"/>
    <xf numFmtId="0" fontId="28" fillId="0" borderId="6" xfId="0" applyFont="1" applyBorder="1" applyAlignment="1">
      <alignment horizontal="left" indent="3"/>
    </xf>
    <xf numFmtId="0" fontId="28" fillId="0" borderId="6" xfId="0" applyFont="1" applyBorder="1"/>
    <xf numFmtId="0" fontId="28" fillId="0" borderId="8" xfId="0" applyFont="1" applyBorder="1"/>
    <xf numFmtId="0" fontId="28" fillId="0" borderId="1" xfId="0" applyFont="1" applyBorder="1" applyAlignment="1">
      <alignment horizontal="left"/>
    </xf>
    <xf numFmtId="0" fontId="28" fillId="0" borderId="6" xfId="0" applyFont="1" applyBorder="1" applyAlignment="1">
      <alignment horizontal="left"/>
    </xf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18" fillId="0" borderId="0" xfId="0" applyFont="1"/>
    <xf numFmtId="49" fontId="18" fillId="0" borderId="0" xfId="0" applyNumberFormat="1" applyFont="1"/>
    <xf numFmtId="0" fontId="30" fillId="0" borderId="0" xfId="0" applyFont="1"/>
    <xf numFmtId="49" fontId="30" fillId="0" borderId="0" xfId="0" applyNumberFormat="1" applyFont="1"/>
    <xf numFmtId="0" fontId="31" fillId="0" borderId="0" xfId="0" applyFont="1"/>
    <xf numFmtId="0" fontId="32" fillId="0" borderId="0" xfId="0" applyFont="1" applyAlignment="1">
      <alignment horizontal="right"/>
    </xf>
    <xf numFmtId="0" fontId="7" fillId="0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44" fillId="0" borderId="4" xfId="0" applyFont="1" applyBorder="1" applyAlignment="1">
      <alignment vertical="center" wrapText="1"/>
    </xf>
    <xf numFmtId="0" fontId="45" fillId="0" borderId="1" xfId="0" applyFont="1" applyBorder="1" applyAlignment="1">
      <alignment horizontal="center" vertical="center" wrapText="1"/>
    </xf>
    <xf numFmtId="0" fontId="45" fillId="0" borderId="4" xfId="0" applyFont="1" applyBorder="1" applyAlignment="1">
      <alignment vertical="center" wrapText="1"/>
    </xf>
    <xf numFmtId="0" fontId="44" fillId="0" borderId="5" xfId="0" applyFont="1" applyBorder="1" applyAlignment="1">
      <alignment vertical="center" wrapText="1"/>
    </xf>
    <xf numFmtId="0" fontId="45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3" fillId="0" borderId="0" xfId="0" applyFont="1" applyAlignment="1">
      <alignment horizontal="right"/>
    </xf>
    <xf numFmtId="0" fontId="10" fillId="0" borderId="0" xfId="0" applyFont="1" applyAlignment="1"/>
    <xf numFmtId="0" fontId="14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/>
    </xf>
    <xf numFmtId="0" fontId="15" fillId="0" borderId="1" xfId="0" applyFont="1" applyBorder="1"/>
    <xf numFmtId="49" fontId="15" fillId="0" borderId="1" xfId="0" applyNumberFormat="1" applyFont="1" applyBorder="1"/>
    <xf numFmtId="0" fontId="7" fillId="0" borderId="0" xfId="0" applyFont="1" applyFill="1" applyBorder="1" applyAlignment="1">
      <alignment wrapText="1"/>
    </xf>
    <xf numFmtId="1" fontId="14" fillId="0" borderId="1" xfId="0" applyNumberFormat="1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/>
    </xf>
    <xf numFmtId="0" fontId="15" fillId="0" borderId="0" xfId="0" applyFont="1" applyBorder="1" applyAlignment="1">
      <alignment wrapText="1"/>
    </xf>
    <xf numFmtId="49" fontId="14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49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/>
    <xf numFmtId="49" fontId="15" fillId="0" borderId="1" xfId="0" applyNumberFormat="1" applyFont="1" applyFill="1" applyBorder="1"/>
    <xf numFmtId="49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/>
    </xf>
    <xf numFmtId="0" fontId="14" fillId="0" borderId="1" xfId="0" applyFont="1" applyFill="1" applyBorder="1" applyAlignment="1">
      <alignment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wrapText="1"/>
    </xf>
    <xf numFmtId="49" fontId="1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/>
    <xf numFmtId="49" fontId="34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49" fontId="15" fillId="0" borderId="1" xfId="0" applyNumberFormat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 wrapText="1"/>
    </xf>
    <xf numFmtId="0" fontId="8" fillId="0" borderId="0" xfId="0" applyFont="1" applyAlignment="1">
      <alignment horizontal="left"/>
    </xf>
    <xf numFmtId="0" fontId="28" fillId="0" borderId="0" xfId="0" applyFont="1" applyBorder="1" applyAlignment="1">
      <alignment horizontal="left" vertical="top" wrapText="1"/>
    </xf>
    <xf numFmtId="0" fontId="7" fillId="3" borderId="4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35" fillId="3" borderId="1" xfId="0" applyFont="1" applyFill="1" applyBorder="1" applyAlignment="1">
      <alignment horizontal="center" wrapText="1"/>
    </xf>
    <xf numFmtId="0" fontId="36" fillId="0" borderId="1" xfId="0" applyFont="1" applyFill="1" applyBorder="1" applyAlignment="1">
      <alignment horizont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0" fontId="35" fillId="0" borderId="4" xfId="0" applyFont="1" applyFill="1" applyBorder="1" applyAlignment="1">
      <alignment horizontal="center" wrapText="1"/>
    </xf>
    <xf numFmtId="0" fontId="35" fillId="0" borderId="1" xfId="0" applyFont="1" applyFill="1" applyBorder="1" applyAlignment="1">
      <alignment wrapText="1"/>
    </xf>
    <xf numFmtId="0" fontId="35" fillId="0" borderId="1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wrapText="1"/>
    </xf>
    <xf numFmtId="0" fontId="36" fillId="0" borderId="4" xfId="0" applyFont="1" applyFill="1" applyBorder="1" applyAlignment="1">
      <alignment horizontal="center" wrapText="1"/>
    </xf>
    <xf numFmtId="0" fontId="36" fillId="0" borderId="1" xfId="0" applyFont="1" applyFill="1" applyBorder="1" applyAlignment="1">
      <alignment horizontal="left" wrapText="1"/>
    </xf>
    <xf numFmtId="0" fontId="35" fillId="3" borderId="1" xfId="0" applyFont="1" applyFill="1" applyBorder="1" applyAlignment="1">
      <alignment horizontal="left" wrapText="1"/>
    </xf>
    <xf numFmtId="0" fontId="36" fillId="0" borderId="1" xfId="0" applyFont="1" applyFill="1" applyBorder="1" applyAlignment="1">
      <alignment wrapText="1"/>
    </xf>
    <xf numFmtId="3" fontId="3" fillId="0" borderId="0" xfId="0" applyNumberFormat="1" applyFont="1" applyFill="1" applyAlignment="1">
      <alignment horizontal="right"/>
    </xf>
    <xf numFmtId="3" fontId="6" fillId="0" borderId="1" xfId="0" applyNumberFormat="1" applyFont="1" applyBorder="1" applyAlignment="1">
      <alignment horizontal="right" vertical="center" wrapText="1"/>
    </xf>
    <xf numFmtId="3" fontId="16" fillId="3" borderId="1" xfId="0" applyNumberFormat="1" applyFont="1" applyFill="1" applyBorder="1" applyAlignment="1">
      <alignment horizontal="right" wrapText="1"/>
    </xf>
    <xf numFmtId="3" fontId="16" fillId="3" borderId="1" xfId="0" applyNumberFormat="1" applyFont="1" applyFill="1" applyBorder="1" applyAlignment="1">
      <alignment horizontal="right" vertical="center" wrapText="1"/>
    </xf>
    <xf numFmtId="3" fontId="17" fillId="0" borderId="1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right" vertical="center" wrapText="1"/>
    </xf>
    <xf numFmtId="3" fontId="16" fillId="0" borderId="1" xfId="0" quotePrefix="1" applyNumberFormat="1" applyFont="1" applyFill="1" applyBorder="1" applyAlignment="1">
      <alignment horizontal="right" vertical="center" wrapText="1"/>
    </xf>
    <xf numFmtId="3" fontId="16" fillId="0" borderId="1" xfId="0" applyNumberFormat="1" applyFont="1" applyFill="1" applyBorder="1" applyAlignment="1">
      <alignment horizontal="right"/>
    </xf>
    <xf numFmtId="3" fontId="16" fillId="3" borderId="1" xfId="0" applyNumberFormat="1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3" fontId="16" fillId="0" borderId="0" xfId="0" applyNumberFormat="1" applyFont="1" applyAlignment="1">
      <alignment horizontal="right"/>
    </xf>
    <xf numFmtId="3" fontId="37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9" xfId="0" applyNumberFormat="1" applyFont="1" applyFill="1" applyBorder="1" applyAlignment="1">
      <alignment horizontal="center" vertical="center" wrapText="1"/>
    </xf>
    <xf numFmtId="0" fontId="35" fillId="0" borderId="0" xfId="0" applyFont="1" applyAlignment="1"/>
    <xf numFmtId="49" fontId="3" fillId="0" borderId="1" xfId="0" applyNumberFormat="1" applyFont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 applyProtection="1">
      <alignment horizontal="right" vertical="center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0" fontId="19" fillId="3" borderId="4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vertical="center" wrapText="1"/>
    </xf>
    <xf numFmtId="49" fontId="19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right" vertical="center" wrapText="1"/>
    </xf>
    <xf numFmtId="0" fontId="20" fillId="3" borderId="4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 wrapText="1"/>
    </xf>
    <xf numFmtId="0" fontId="38" fillId="3" borderId="4" xfId="0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vertical="center" wrapText="1"/>
    </xf>
    <xf numFmtId="49" fontId="38" fillId="3" borderId="1" xfId="0" applyNumberFormat="1" applyFont="1" applyFill="1" applyBorder="1" applyAlignment="1">
      <alignment horizontal="center" vertical="center"/>
    </xf>
    <xf numFmtId="3" fontId="35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wrapText="1"/>
    </xf>
    <xf numFmtId="3" fontId="16" fillId="0" borderId="1" xfId="0" applyNumberFormat="1" applyFont="1" applyBorder="1" applyAlignment="1">
      <alignment wrapText="1"/>
    </xf>
    <xf numFmtId="3" fontId="16" fillId="0" borderId="1" xfId="0" applyNumberFormat="1" applyFont="1" applyFill="1" applyBorder="1" applyAlignment="1">
      <alignment wrapText="1"/>
    </xf>
    <xf numFmtId="3" fontId="16" fillId="4" borderId="9" xfId="0" applyNumberFormat="1" applyFont="1" applyFill="1" applyBorder="1" applyAlignment="1">
      <alignment wrapText="1"/>
    </xf>
    <xf numFmtId="3" fontId="16" fillId="4" borderId="14" xfId="0" applyNumberFormat="1" applyFont="1" applyFill="1" applyBorder="1" applyAlignment="1">
      <alignment wrapText="1"/>
    </xf>
    <xf numFmtId="3" fontId="16" fillId="4" borderId="1" xfId="0" applyNumberFormat="1" applyFont="1" applyFill="1" applyBorder="1" applyAlignment="1">
      <alignment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/>
    <xf numFmtId="49" fontId="6" fillId="0" borderId="1" xfId="0" applyNumberFormat="1" applyFont="1" applyBorder="1" applyAlignment="1">
      <alignment horizontal="center" vertical="center" wrapText="1"/>
    </xf>
    <xf numFmtId="0" fontId="46" fillId="0" borderId="15" xfId="0" applyFont="1" applyBorder="1"/>
    <xf numFmtId="3" fontId="16" fillId="0" borderId="1" xfId="0" applyNumberFormat="1" applyFont="1" applyBorder="1"/>
    <xf numFmtId="3" fontId="16" fillId="0" borderId="14" xfId="0" applyNumberFormat="1" applyFont="1" applyBorder="1"/>
    <xf numFmtId="49" fontId="16" fillId="0" borderId="16" xfId="0" applyNumberFormat="1" applyFont="1" applyBorder="1" applyAlignment="1">
      <alignment horizontal="center" vertical="center"/>
    </xf>
    <xf numFmtId="0" fontId="16" fillId="0" borderId="16" xfId="0" applyFont="1" applyBorder="1"/>
    <xf numFmtId="3" fontId="16" fillId="0" borderId="16" xfId="0" applyNumberFormat="1" applyFont="1" applyBorder="1"/>
    <xf numFmtId="0" fontId="16" fillId="0" borderId="17" xfId="0" applyFont="1" applyBorder="1"/>
    <xf numFmtId="0" fontId="46" fillId="0" borderId="18" xfId="0" applyFont="1" applyBorder="1"/>
    <xf numFmtId="3" fontId="16" fillId="0" borderId="19" xfId="0" applyNumberFormat="1" applyFont="1" applyFill="1" applyBorder="1"/>
    <xf numFmtId="49" fontId="16" fillId="0" borderId="2" xfId="0" applyNumberFormat="1" applyFont="1" applyBorder="1" applyAlignment="1">
      <alignment horizontal="center" vertical="center"/>
    </xf>
    <xf numFmtId="3" fontId="16" fillId="0" borderId="1" xfId="0" applyNumberFormat="1" applyFont="1" applyFill="1" applyBorder="1"/>
    <xf numFmtId="3" fontId="16" fillId="0" borderId="20" xfId="0" applyNumberFormat="1" applyFont="1" applyFill="1" applyBorder="1"/>
    <xf numFmtId="3" fontId="16" fillId="0" borderId="16" xfId="0" applyNumberFormat="1" applyFont="1" applyFill="1" applyBorder="1"/>
    <xf numFmtId="3" fontId="24" fillId="0" borderId="1" xfId="0" applyNumberFormat="1" applyFont="1" applyBorder="1" applyAlignment="1">
      <alignment vertical="center" wrapText="1"/>
    </xf>
    <xf numFmtId="3" fontId="2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/>
    </xf>
    <xf numFmtId="0" fontId="45" fillId="0" borderId="9" xfId="0" applyFont="1" applyBorder="1" applyAlignment="1">
      <alignment horizontal="center" vertical="center" wrapText="1"/>
    </xf>
    <xf numFmtId="3" fontId="16" fillId="0" borderId="21" xfId="0" applyNumberFormat="1" applyFont="1" applyFill="1" applyBorder="1" applyAlignment="1">
      <alignment wrapText="1"/>
    </xf>
    <xf numFmtId="3" fontId="16" fillId="3" borderId="2" xfId="0" applyNumberFormat="1" applyFont="1" applyFill="1" applyBorder="1" applyAlignment="1">
      <alignment wrapText="1"/>
    </xf>
    <xf numFmtId="0" fontId="39" fillId="0" borderId="22" xfId="0" applyFont="1" applyBorder="1"/>
    <xf numFmtId="0" fontId="39" fillId="0" borderId="0" xfId="0" applyFont="1" applyBorder="1"/>
    <xf numFmtId="3" fontId="16" fillId="4" borderId="6" xfId="0" applyNumberFormat="1" applyFont="1" applyFill="1" applyBorder="1" applyAlignment="1">
      <alignment wrapText="1"/>
    </xf>
    <xf numFmtId="3" fontId="16" fillId="0" borderId="6" xfId="0" applyNumberFormat="1" applyFont="1" applyFill="1" applyBorder="1" applyAlignment="1">
      <alignment wrapText="1"/>
    </xf>
    <xf numFmtId="3" fontId="16" fillId="0" borderId="0" xfId="0" applyNumberFormat="1" applyFont="1" applyAlignment="1">
      <alignment horizontal="lef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center" vertical="center" wrapText="1"/>
    </xf>
    <xf numFmtId="0" fontId="43" fillId="0" borderId="0" xfId="0" applyFont="1" applyBorder="1"/>
    <xf numFmtId="49" fontId="15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/>
    </xf>
    <xf numFmtId="49" fontId="15" fillId="0" borderId="0" xfId="0" applyNumberFormat="1" applyFont="1" applyBorder="1"/>
    <xf numFmtId="3" fontId="3" fillId="0" borderId="6" xfId="0" applyNumberFormat="1" applyFont="1" applyFill="1" applyBorder="1" applyAlignment="1">
      <alignment horizontal="right" vertical="center"/>
    </xf>
    <xf numFmtId="3" fontId="8" fillId="0" borderId="1" xfId="0" applyNumberFormat="1" applyFont="1" applyBorder="1" applyAlignment="1">
      <alignment wrapText="1"/>
    </xf>
    <xf numFmtId="3" fontId="8" fillId="3" borderId="1" xfId="0" applyNumberFormat="1" applyFont="1" applyFill="1" applyBorder="1" applyAlignment="1">
      <alignment wrapText="1"/>
    </xf>
    <xf numFmtId="3" fontId="8" fillId="0" borderId="1" xfId="0" applyNumberFormat="1" applyFont="1" applyBorder="1"/>
    <xf numFmtId="0" fontId="38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4" xfId="0" applyFont="1" applyBorder="1"/>
    <xf numFmtId="3" fontId="3" fillId="0" borderId="0" xfId="0" applyNumberFormat="1" applyFont="1"/>
    <xf numFmtId="4" fontId="15" fillId="0" borderId="0" xfId="0" applyNumberFormat="1" applyFont="1"/>
    <xf numFmtId="3" fontId="7" fillId="0" borderId="1" xfId="0" quotePrefix="1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/>
    </xf>
    <xf numFmtId="3" fontId="15" fillId="0" borderId="1" xfId="0" applyNumberFormat="1" applyFont="1" applyBorder="1" applyAlignment="1">
      <alignment horizontal="right"/>
    </xf>
    <xf numFmtId="3" fontId="7" fillId="0" borderId="1" xfId="0" quotePrefix="1" applyNumberFormat="1" applyFont="1" applyFill="1" applyBorder="1" applyAlignment="1">
      <alignment horizontal="right"/>
    </xf>
    <xf numFmtId="3" fontId="14" fillId="0" borderId="1" xfId="0" quotePrefix="1" applyNumberFormat="1" applyFont="1" applyFill="1" applyBorder="1" applyAlignment="1">
      <alignment horizontal="right"/>
    </xf>
    <xf numFmtId="3" fontId="15" fillId="0" borderId="1" xfId="0" applyNumberFormat="1" applyFont="1" applyBorder="1" applyAlignment="1">
      <alignment horizontal="right" wrapText="1"/>
    </xf>
    <xf numFmtId="3" fontId="15" fillId="0" borderId="1" xfId="0" applyNumberFormat="1" applyFont="1" applyFill="1" applyBorder="1" applyAlignment="1">
      <alignment horizontal="right" wrapText="1"/>
    </xf>
    <xf numFmtId="3" fontId="14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 wrapText="1"/>
    </xf>
    <xf numFmtId="3" fontId="14" fillId="0" borderId="1" xfId="0" applyNumberFormat="1" applyFont="1" applyFill="1" applyBorder="1" applyAlignment="1">
      <alignment horizontal="right"/>
    </xf>
    <xf numFmtId="3" fontId="14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left" vertical="center" wrapText="1"/>
    </xf>
    <xf numFmtId="3" fontId="40" fillId="0" borderId="1" xfId="0" applyNumberFormat="1" applyFont="1" applyFill="1" applyBorder="1" applyAlignment="1">
      <alignment horizontal="right"/>
    </xf>
    <xf numFmtId="3" fontId="15" fillId="0" borderId="0" xfId="0" applyNumberFormat="1" applyFont="1"/>
    <xf numFmtId="3" fontId="41" fillId="0" borderId="1" xfId="0" applyNumberFormat="1" applyFont="1" applyFill="1" applyBorder="1" applyAlignment="1">
      <alignment horizontal="right"/>
    </xf>
    <xf numFmtId="4" fontId="3" fillId="0" borderId="14" xfId="0" applyNumberFormat="1" applyFont="1" applyBorder="1"/>
    <xf numFmtId="3" fontId="16" fillId="0" borderId="2" xfId="0" applyNumberFormat="1" applyFont="1" applyFill="1" applyBorder="1"/>
    <xf numFmtId="49" fontId="7" fillId="3" borderId="1" xfId="0" quotePrefix="1" applyNumberFormat="1" applyFont="1" applyFill="1" applyBorder="1" applyAlignment="1">
      <alignment horizontal="center" vertical="center" wrapText="1"/>
    </xf>
    <xf numFmtId="49" fontId="7" fillId="3" borderId="1" xfId="0" quotePrefix="1" applyNumberFormat="1" applyFont="1" applyFill="1" applyBorder="1" applyAlignment="1">
      <alignment horizontal="center"/>
    </xf>
    <xf numFmtId="49" fontId="14" fillId="3" borderId="1" xfId="0" quotePrefix="1" applyNumberFormat="1" applyFont="1" applyFill="1" applyBorder="1" applyAlignment="1">
      <alignment horizontal="center" vertical="center" wrapText="1"/>
    </xf>
    <xf numFmtId="49" fontId="7" fillId="3" borderId="1" xfId="0" quotePrefix="1" applyNumberFormat="1" applyFont="1" applyFill="1" applyBorder="1" applyAlignment="1">
      <alignment horizont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18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28" fillId="0" borderId="2" xfId="0" applyFont="1" applyBorder="1" applyAlignment="1">
      <alignment horizontal="right"/>
    </xf>
    <xf numFmtId="3" fontId="28" fillId="0" borderId="2" xfId="0" applyNumberFormat="1" applyFont="1" applyBorder="1"/>
    <xf numFmtId="3" fontId="28" fillId="0" borderId="13" xfId="0" applyNumberFormat="1" applyFont="1" applyBorder="1"/>
    <xf numFmtId="0" fontId="28" fillId="0" borderId="1" xfId="0" applyFont="1" applyBorder="1" applyAlignment="1"/>
    <xf numFmtId="3" fontId="8" fillId="0" borderId="0" xfId="0" applyNumberFormat="1" applyFont="1"/>
    <xf numFmtId="3" fontId="8" fillId="0" borderId="1" xfId="0" applyNumberFormat="1" applyFont="1" applyBorder="1" applyAlignment="1">
      <alignment horizontal="center" vertical="center"/>
    </xf>
    <xf numFmtId="0" fontId="47" fillId="0" borderId="1" xfId="0" applyFont="1" applyBorder="1" applyAlignment="1">
      <alignment wrapText="1"/>
    </xf>
    <xf numFmtId="4" fontId="0" fillId="0" borderId="1" xfId="0" applyNumberFormat="1" applyBorder="1"/>
    <xf numFmtId="3" fontId="48" fillId="0" borderId="1" xfId="0" applyNumberFormat="1" applyFont="1" applyBorder="1"/>
    <xf numFmtId="0" fontId="47" fillId="0" borderId="1" xfId="0" applyFont="1" applyBorder="1"/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/>
    <xf numFmtId="3" fontId="8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0" xfId="0" applyNumberFormat="1" applyFont="1"/>
    <xf numFmtId="3" fontId="8" fillId="5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3" fontId="8" fillId="0" borderId="0" xfId="0" applyNumberFormat="1" applyFont="1" applyBorder="1" applyAlignment="1">
      <alignment horizontal="right" vertical="center" wrapText="1"/>
    </xf>
    <xf numFmtId="3" fontId="8" fillId="0" borderId="0" xfId="0" applyNumberFormat="1" applyFont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9" fontId="8" fillId="5" borderId="1" xfId="2" applyNumberFormat="1" applyFont="1" applyFill="1" applyBorder="1" applyAlignment="1">
      <alignment horizontal="center"/>
    </xf>
    <xf numFmtId="0" fontId="8" fillId="5" borderId="1" xfId="2" applyFont="1" applyFill="1" applyBorder="1" applyAlignment="1">
      <alignment horizontal="left" vertical="center" wrapText="1"/>
    </xf>
    <xf numFmtId="167" fontId="8" fillId="5" borderId="1" xfId="3" applyNumberFormat="1" applyFont="1" applyFill="1" applyBorder="1" applyAlignment="1">
      <alignment horizontal="right" vertical="center" wrapText="1"/>
    </xf>
    <xf numFmtId="3" fontId="8" fillId="5" borderId="1" xfId="1" applyNumberFormat="1" applyFont="1" applyFill="1" applyBorder="1" applyAlignment="1">
      <alignment horizontal="right" vertical="center" wrapText="1"/>
    </xf>
    <xf numFmtId="3" fontId="8" fillId="5" borderId="1" xfId="0" applyNumberFormat="1" applyFont="1" applyFill="1" applyBorder="1"/>
    <xf numFmtId="49" fontId="8" fillId="2" borderId="1" xfId="2" applyNumberFormat="1" applyFont="1" applyFill="1" applyBorder="1" applyAlignment="1">
      <alignment horizontal="center"/>
    </xf>
    <xf numFmtId="0" fontId="8" fillId="2" borderId="1" xfId="2" applyFont="1" applyFill="1" applyBorder="1" applyAlignment="1">
      <alignment horizontal="left" vertical="center" wrapText="1"/>
    </xf>
    <xf numFmtId="167" fontId="8" fillId="0" borderId="1" xfId="3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0" fontId="8" fillId="5" borderId="1" xfId="2" applyFont="1" applyFill="1" applyBorder="1" applyAlignment="1"/>
    <xf numFmtId="0" fontId="8" fillId="5" borderId="1" xfId="0" applyFont="1" applyFill="1" applyBorder="1" applyAlignment="1">
      <alignment horizontal="center" vertical="center" wrapText="1"/>
    </xf>
    <xf numFmtId="0" fontId="8" fillId="2" borderId="1" xfId="2" applyFont="1" applyFill="1" applyBorder="1" applyAlignment="1"/>
    <xf numFmtId="167" fontId="8" fillId="0" borderId="1" xfId="3" applyNumberFormat="1" applyFont="1" applyBorder="1" applyAlignment="1">
      <alignment horizontal="right"/>
    </xf>
    <xf numFmtId="167" fontId="8" fillId="5" borderId="1" xfId="3" applyNumberFormat="1" applyFont="1" applyFill="1" applyBorder="1" applyAlignment="1">
      <alignment horizontal="right"/>
    </xf>
    <xf numFmtId="3" fontId="8" fillId="5" borderId="1" xfId="0" applyNumberFormat="1" applyFont="1" applyFill="1" applyBorder="1" applyAlignment="1">
      <alignment horizontal="right" vertical="center" wrapText="1"/>
    </xf>
    <xf numFmtId="0" fontId="8" fillId="5" borderId="1" xfId="2" applyFont="1" applyFill="1" applyBorder="1" applyAlignment="1">
      <alignment horizontal="left" wrapText="1"/>
    </xf>
    <xf numFmtId="0" fontId="8" fillId="2" borderId="1" xfId="2" applyFont="1" applyFill="1" applyBorder="1" applyAlignment="1">
      <alignment wrapText="1"/>
    </xf>
    <xf numFmtId="167" fontId="8" fillId="0" borderId="1" xfId="3" applyNumberFormat="1" applyFont="1" applyFill="1" applyBorder="1" applyAlignment="1">
      <alignment horizontal="right" vertical="center" wrapText="1"/>
    </xf>
    <xf numFmtId="0" fontId="8" fillId="2" borderId="1" xfId="2" applyFont="1" applyFill="1" applyBorder="1" applyAlignment="1">
      <alignment horizontal="left" wrapText="1"/>
    </xf>
    <xf numFmtId="0" fontId="8" fillId="2" borderId="1" xfId="2" applyFont="1" applyFill="1" applyBorder="1" applyAlignment="1">
      <alignment horizontal="left"/>
    </xf>
    <xf numFmtId="3" fontId="8" fillId="0" borderId="1" xfId="0" applyNumberFormat="1" applyFont="1" applyBorder="1" applyAlignment="1">
      <alignment vertical="center"/>
    </xf>
    <xf numFmtId="3" fontId="8" fillId="4" borderId="1" xfId="0" applyNumberFormat="1" applyFont="1" applyFill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3" fontId="6" fillId="0" borderId="3" xfId="0" applyNumberFormat="1" applyFont="1" applyBorder="1" applyAlignment="1">
      <alignment horizontal="right" vertical="center" wrapText="1"/>
    </xf>
    <xf numFmtId="3" fontId="16" fillId="3" borderId="3" xfId="0" applyNumberFormat="1" applyFont="1" applyFill="1" applyBorder="1" applyAlignment="1">
      <alignment horizontal="right" wrapText="1"/>
    </xf>
    <xf numFmtId="3" fontId="16" fillId="3" borderId="3" xfId="0" applyNumberFormat="1" applyFont="1" applyFill="1" applyBorder="1" applyAlignment="1">
      <alignment horizontal="right" vertical="center" wrapText="1"/>
    </xf>
    <xf numFmtId="3" fontId="16" fillId="0" borderId="3" xfId="0" applyNumberFormat="1" applyFont="1" applyBorder="1" applyAlignment="1">
      <alignment horizontal="right" vertical="center" wrapText="1"/>
    </xf>
    <xf numFmtId="3" fontId="16" fillId="0" borderId="3" xfId="0" applyNumberFormat="1" applyFont="1" applyBorder="1" applyAlignment="1">
      <alignment horizontal="right"/>
    </xf>
    <xf numFmtId="3" fontId="16" fillId="3" borderId="3" xfId="0" applyNumberFormat="1" applyFont="1" applyFill="1" applyBorder="1" applyAlignment="1">
      <alignment horizontal="right"/>
    </xf>
    <xf numFmtId="3" fontId="16" fillId="0" borderId="7" xfId="0" applyNumberFormat="1" applyFont="1" applyBorder="1" applyAlignment="1">
      <alignment horizontal="right"/>
    </xf>
    <xf numFmtId="3" fontId="3" fillId="3" borderId="3" xfId="0" applyNumberFormat="1" applyFont="1" applyFill="1" applyBorder="1" applyAlignment="1">
      <alignment horizontal="right"/>
    </xf>
    <xf numFmtId="3" fontId="3" fillId="0" borderId="3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4" fontId="1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8" fontId="3" fillId="0" borderId="0" xfId="0" applyNumberFormat="1" applyFont="1" applyAlignment="1">
      <alignment vertical="center"/>
    </xf>
    <xf numFmtId="4" fontId="42" fillId="0" borderId="0" xfId="0" applyNumberFormat="1" applyFont="1" applyAlignment="1">
      <alignment horizontal="right" wrapText="1"/>
    </xf>
    <xf numFmtId="3" fontId="3" fillId="0" borderId="0" xfId="0" applyNumberFormat="1" applyFont="1" applyFill="1" applyBorder="1" applyAlignment="1">
      <alignment horizontal="right" vertical="center"/>
    </xf>
    <xf numFmtId="3" fontId="3" fillId="3" borderId="3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3" fontId="16" fillId="0" borderId="0" xfId="0" applyNumberFormat="1" applyFont="1" applyAlignment="1">
      <alignment horizontal="left" vertical="center" wrapText="1"/>
    </xf>
    <xf numFmtId="3" fontId="16" fillId="0" borderId="0" xfId="0" applyNumberFormat="1" applyFont="1" applyAlignment="1">
      <alignment horizontal="left" wrapText="1"/>
    </xf>
    <xf numFmtId="3" fontId="16" fillId="0" borderId="0" xfId="0" applyNumberFormat="1" applyFont="1"/>
    <xf numFmtId="3" fontId="3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horizontal="right" wrapText="1"/>
    </xf>
    <xf numFmtId="3" fontId="8" fillId="0" borderId="3" xfId="0" applyNumberFormat="1" applyFont="1" applyBorder="1" applyAlignment="1">
      <alignment wrapText="1"/>
    </xf>
    <xf numFmtId="0" fontId="8" fillId="3" borderId="4" xfId="0" applyFont="1" applyFill="1" applyBorder="1" applyAlignment="1">
      <alignment horizontal="center" vertical="center" wrapText="1"/>
    </xf>
    <xf numFmtId="0" fontId="44" fillId="3" borderId="4" xfId="0" applyFont="1" applyFill="1" applyBorder="1" applyAlignment="1">
      <alignment vertical="center" wrapText="1"/>
    </xf>
    <xf numFmtId="0" fontId="45" fillId="3" borderId="1" xfId="0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wrapText="1"/>
    </xf>
    <xf numFmtId="0" fontId="8" fillId="3" borderId="5" xfId="0" applyFont="1" applyFill="1" applyBorder="1" applyAlignment="1">
      <alignment horizontal="center" vertical="center" wrapText="1"/>
    </xf>
    <xf numFmtId="0" fontId="49" fillId="0" borderId="1" xfId="0" applyFont="1" applyBorder="1" applyAlignment="1">
      <alignment horizontal="left" vertical="top" wrapText="1"/>
    </xf>
    <xf numFmtId="4" fontId="49" fillId="0" borderId="1" xfId="0" applyNumberFormat="1" applyFont="1" applyBorder="1" applyAlignment="1">
      <alignment horizontal="right" vertical="top" wrapText="1"/>
    </xf>
    <xf numFmtId="3" fontId="15" fillId="4" borderId="1" xfId="0" applyNumberFormat="1" applyFont="1" applyFill="1" applyBorder="1" applyAlignment="1">
      <alignment horizontal="right"/>
    </xf>
    <xf numFmtId="3" fontId="3" fillId="3" borderId="1" xfId="0" applyNumberFormat="1" applyFont="1" applyFill="1" applyBorder="1" applyAlignment="1">
      <alignment vertical="center"/>
    </xf>
    <xf numFmtId="0" fontId="19" fillId="4" borderId="4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vertical="center" wrapText="1"/>
    </xf>
    <xf numFmtId="49" fontId="19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right" vertical="center"/>
    </xf>
    <xf numFmtId="3" fontId="3" fillId="4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2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right" vertical="center" wrapText="1"/>
    </xf>
    <xf numFmtId="3" fontId="5" fillId="0" borderId="13" xfId="0" applyNumberFormat="1" applyFont="1" applyFill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2" fillId="0" borderId="26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5" fillId="0" borderId="27" xfId="0" applyNumberFormat="1" applyFont="1" applyFill="1" applyBorder="1" applyAlignment="1">
      <alignment horizontal="center" vertical="center" wrapText="1"/>
    </xf>
    <xf numFmtId="3" fontId="5" fillId="0" borderId="2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6" fillId="0" borderId="26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27" xfId="0" applyNumberFormat="1" applyFont="1" applyFill="1" applyBorder="1" applyAlignment="1">
      <alignment horizontal="center" vertical="center" wrapText="1"/>
    </xf>
    <xf numFmtId="3" fontId="6" fillId="0" borderId="29" xfId="0" applyNumberFormat="1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166" fontId="6" fillId="0" borderId="23" xfId="0" applyNumberFormat="1" applyFont="1" applyBorder="1" applyAlignment="1">
      <alignment horizontal="center" vertical="center" wrapText="1"/>
    </xf>
    <xf numFmtId="166" fontId="6" fillId="0" borderId="4" xfId="0" applyNumberFormat="1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30" xfId="0" applyNumberFormat="1" applyFont="1" applyFill="1" applyBorder="1" applyAlignment="1">
      <alignment horizontal="center" vertical="center" wrapText="1"/>
    </xf>
    <xf numFmtId="3" fontId="6" fillId="0" borderId="31" xfId="0" applyNumberFormat="1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2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26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27" xfId="0" applyNumberFormat="1" applyFont="1" applyFill="1" applyBorder="1" applyAlignment="1">
      <alignment horizontal="center" vertical="center" wrapText="1"/>
    </xf>
    <xf numFmtId="3" fontId="7" fillId="0" borderId="2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/>
    <xf numFmtId="0" fontId="8" fillId="0" borderId="0" xfId="0" applyFont="1" applyAlignment="1">
      <alignment horizontal="left"/>
    </xf>
    <xf numFmtId="2" fontId="7" fillId="0" borderId="30" xfId="0" applyNumberFormat="1" applyFont="1" applyBorder="1" applyAlignment="1">
      <alignment horizontal="center" vertical="center" wrapText="1"/>
    </xf>
    <xf numFmtId="2" fontId="7" fillId="0" borderId="35" xfId="0" applyNumberFormat="1" applyFont="1" applyBorder="1" applyAlignment="1">
      <alignment horizontal="center" vertical="center" wrapText="1"/>
    </xf>
    <xf numFmtId="2" fontId="7" fillId="0" borderId="36" xfId="0" applyNumberFormat="1" applyFont="1" applyBorder="1" applyAlignment="1">
      <alignment horizontal="center" vertical="center" wrapText="1"/>
    </xf>
    <xf numFmtId="2" fontId="7" fillId="0" borderId="31" xfId="0" applyNumberFormat="1" applyFont="1" applyBorder="1" applyAlignment="1">
      <alignment horizontal="center" vertical="center" wrapText="1"/>
    </xf>
    <xf numFmtId="2" fontId="7" fillId="0" borderId="37" xfId="0" applyNumberFormat="1" applyFont="1" applyBorder="1" applyAlignment="1">
      <alignment horizontal="center" vertical="center" wrapText="1"/>
    </xf>
    <xf numFmtId="2" fontId="7" fillId="0" borderId="38" xfId="0" applyNumberFormat="1" applyFont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 vertical="center"/>
    </xf>
    <xf numFmtId="0" fontId="43" fillId="0" borderId="14" xfId="0" applyFont="1" applyBorder="1" applyAlignment="1">
      <alignment horizontal="center" vertical="center" wrapText="1"/>
    </xf>
    <xf numFmtId="0" fontId="43" fillId="0" borderId="3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3" fontId="23" fillId="0" borderId="26" xfId="0" applyNumberFormat="1" applyFont="1" applyFill="1" applyBorder="1" applyAlignment="1">
      <alignment horizontal="center" vertical="center" wrapText="1"/>
    </xf>
    <xf numFmtId="3" fontId="2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3" fontId="23" fillId="0" borderId="27" xfId="0" applyNumberFormat="1" applyFont="1" applyFill="1" applyBorder="1" applyAlignment="1">
      <alignment horizontal="center" vertical="center" wrapText="1"/>
    </xf>
    <xf numFmtId="3" fontId="23" fillId="0" borderId="28" xfId="0" applyNumberFormat="1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40" xfId="0" applyFont="1" applyBorder="1" applyAlignment="1">
      <alignment horizont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8" fillId="0" borderId="42" xfId="0" applyFont="1" applyBorder="1" applyAlignment="1">
      <alignment horizontal="left"/>
    </xf>
    <xf numFmtId="0" fontId="28" fillId="0" borderId="48" xfId="0" applyFont="1" applyBorder="1" applyAlignment="1">
      <alignment horizontal="left"/>
    </xf>
    <xf numFmtId="0" fontId="28" fillId="0" borderId="49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/>
    </xf>
    <xf numFmtId="0" fontId="28" fillId="0" borderId="44" xfId="0" applyFont="1" applyBorder="1" applyAlignment="1">
      <alignment horizontal="center" vertical="center"/>
    </xf>
    <xf numFmtId="0" fontId="28" fillId="0" borderId="5" xfId="0" applyFont="1" applyBorder="1" applyAlignment="1">
      <alignment horizontal="left"/>
    </xf>
    <xf numFmtId="0" fontId="28" fillId="0" borderId="6" xfId="0" applyFont="1" applyBorder="1" applyAlignment="1">
      <alignment horizontal="left"/>
    </xf>
    <xf numFmtId="0" fontId="28" fillId="0" borderId="0" xfId="0" applyFont="1" applyBorder="1" applyAlignment="1">
      <alignment horizontal="left" vertical="top" wrapText="1"/>
    </xf>
    <xf numFmtId="0" fontId="28" fillId="0" borderId="50" xfId="0" applyFont="1" applyBorder="1" applyAlignment="1">
      <alignment horizontal="center"/>
    </xf>
    <xf numFmtId="0" fontId="28" fillId="0" borderId="37" xfId="0" applyFont="1" applyBorder="1" applyAlignment="1">
      <alignment horizontal="center"/>
    </xf>
    <xf numFmtId="0" fontId="28" fillId="0" borderId="4" xfId="0" applyFont="1" applyBorder="1" applyAlignment="1">
      <alignment horizontal="left"/>
    </xf>
    <xf numFmtId="0" fontId="28" fillId="0" borderId="1" xfId="0" applyFont="1" applyBorder="1" applyAlignment="1">
      <alignment horizontal="left"/>
    </xf>
    <xf numFmtId="0" fontId="28" fillId="0" borderId="4" xfId="0" applyFont="1" applyBorder="1" applyAlignment="1">
      <alignment horizontal="left" indent="2"/>
    </xf>
    <xf numFmtId="0" fontId="28" fillId="0" borderId="1" xfId="0" applyFont="1" applyBorder="1" applyAlignment="1">
      <alignment horizontal="left" indent="2"/>
    </xf>
    <xf numFmtId="0" fontId="28" fillId="0" borderId="45" xfId="0" applyFont="1" applyBorder="1" applyAlignment="1">
      <alignment horizontal="left" indent="3"/>
    </xf>
    <xf numFmtId="0" fontId="28" fillId="0" borderId="21" xfId="0" applyFont="1" applyBorder="1" applyAlignment="1">
      <alignment horizontal="left" indent="3"/>
    </xf>
    <xf numFmtId="0" fontId="28" fillId="0" borderId="46" xfId="0" applyFont="1" applyBorder="1" applyAlignment="1">
      <alignment horizontal="left" indent="3"/>
    </xf>
    <xf numFmtId="0" fontId="28" fillId="0" borderId="47" xfId="0" applyFont="1" applyBorder="1" applyAlignment="1">
      <alignment horizontal="left" indent="3"/>
    </xf>
    <xf numFmtId="0" fontId="29" fillId="0" borderId="0" xfId="0" applyFont="1" applyAlignment="1">
      <alignment horizontal="left" vertical="top" wrapText="1"/>
    </xf>
    <xf numFmtId="0" fontId="28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8" fillId="0" borderId="42" xfId="0" applyFont="1" applyBorder="1" applyAlignment="1">
      <alignment horizontal="center"/>
    </xf>
    <xf numFmtId="0" fontId="28" fillId="0" borderId="43" xfId="0" applyFont="1" applyBorder="1" applyAlignment="1">
      <alignment horizontal="center"/>
    </xf>
    <xf numFmtId="0" fontId="28" fillId="0" borderId="42" xfId="0" applyFont="1" applyBorder="1" applyAlignment="1">
      <alignment horizontal="center" vertical="center"/>
    </xf>
    <xf numFmtId="0" fontId="28" fillId="0" borderId="33" xfId="0" applyFont="1" applyBorder="1" applyAlignment="1">
      <alignment horizontal="left"/>
    </xf>
    <xf numFmtId="0" fontId="28" fillId="0" borderId="28" xfId="0" applyFont="1" applyBorder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</cellXfs>
  <cellStyles count="4">
    <cellStyle name="Comma" xfId="1" builtinId="3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KLONISTA\2015%20&#1075;&#1086;&#1076;&#1080;&#1085;&#1072;\Kvartalni%2030092015\bruto%20bilans\AEBE01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ilansKontoA4"/>
    </sheetNames>
    <sheetDataSet>
      <sheetData sheetId="0">
        <row r="17">
          <cell r="H17">
            <v>313102478.56999999</v>
          </cell>
        </row>
        <row r="18">
          <cell r="H18">
            <v>12097933421.9</v>
          </cell>
        </row>
        <row r="19">
          <cell r="H19">
            <v>3961998.76</v>
          </cell>
        </row>
        <row r="39">
          <cell r="H39">
            <v>3426160202.3400002</v>
          </cell>
        </row>
        <row r="41">
          <cell r="H41">
            <v>442044.26</v>
          </cell>
        </row>
        <row r="45">
          <cell r="H45">
            <v>11307364.73</v>
          </cell>
        </row>
        <row r="49">
          <cell r="I49">
            <v>32542746.73</v>
          </cell>
        </row>
        <row r="50">
          <cell r="I50">
            <v>2178085393.1500001</v>
          </cell>
        </row>
        <row r="59">
          <cell r="H59">
            <v>13783421759.5</v>
          </cell>
        </row>
        <row r="69">
          <cell r="H69">
            <v>86175098.090000004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8"/>
  <sheetViews>
    <sheetView zoomScale="71" zoomScaleNormal="71" workbookViewId="0">
      <selection activeCell="I1" sqref="I1:I1048576"/>
    </sheetView>
  </sheetViews>
  <sheetFormatPr defaultRowHeight="15.75"/>
  <cols>
    <col min="1" max="1" width="15.85546875" style="2" customWidth="1"/>
    <col min="2" max="2" width="83.140625" style="2" customWidth="1"/>
    <col min="3" max="3" width="22.28515625" style="2" customWidth="1"/>
    <col min="4" max="4" width="15.5703125" style="55" customWidth="1"/>
    <col min="5" max="5" width="11.5703125" style="55" customWidth="1"/>
    <col min="6" max="6" width="10" style="55" customWidth="1"/>
    <col min="7" max="7" width="10.140625" style="55" customWidth="1"/>
    <col min="8" max="8" width="12.7109375" style="55" customWidth="1"/>
    <col min="9" max="9" width="6.85546875" style="55" customWidth="1"/>
    <col min="10" max="10" width="9.140625" style="2"/>
    <col min="11" max="13" width="15.140625" style="2" bestFit="1" customWidth="1"/>
    <col min="14" max="14" width="22" style="2" customWidth="1"/>
    <col min="15" max="17" width="9.140625" style="2"/>
    <col min="18" max="18" width="11.140625" style="2" bestFit="1" customWidth="1"/>
    <col min="19" max="19" width="9.140625" style="2"/>
    <col min="20" max="20" width="13.5703125" style="2" bestFit="1" customWidth="1"/>
    <col min="21" max="16384" width="9.140625" style="2"/>
  </cols>
  <sheetData>
    <row r="1" spans="1:11" ht="24" customHeight="1"/>
    <row r="2" spans="1:11" ht="24" customHeight="1">
      <c r="H2" s="388" t="s">
        <v>752</v>
      </c>
    </row>
    <row r="3" spans="1:11" customFormat="1">
      <c r="A3" s="269" t="s">
        <v>814</v>
      </c>
      <c r="D3" s="56"/>
      <c r="E3" s="56"/>
      <c r="F3" s="56"/>
      <c r="G3" s="56"/>
      <c r="H3" s="56"/>
      <c r="I3" s="56"/>
    </row>
    <row r="4" spans="1:11" customFormat="1">
      <c r="A4" s="269" t="s">
        <v>815</v>
      </c>
      <c r="D4" s="56"/>
      <c r="E4" s="56"/>
      <c r="F4" s="56"/>
      <c r="G4" s="56"/>
      <c r="H4" s="56"/>
      <c r="I4" s="56"/>
    </row>
    <row r="5" spans="1:11" customFormat="1">
      <c r="A5" s="1"/>
      <c r="D5" s="56"/>
      <c r="E5" s="56"/>
      <c r="F5" s="56"/>
      <c r="G5" s="56"/>
      <c r="H5" s="56"/>
      <c r="I5" s="56"/>
    </row>
    <row r="6" spans="1:11" ht="18.75">
      <c r="A6" s="461" t="s">
        <v>850</v>
      </c>
      <c r="B6" s="461"/>
      <c r="C6" s="461"/>
      <c r="D6" s="461"/>
      <c r="E6" s="461"/>
      <c r="F6" s="461"/>
      <c r="G6" s="461"/>
      <c r="H6" s="461"/>
    </row>
    <row r="7" spans="1:11">
      <c r="E7" s="253"/>
      <c r="F7" s="253"/>
    </row>
    <row r="9" spans="1:11" ht="16.5" thickBot="1">
      <c r="A9" s="2" t="s">
        <v>813</v>
      </c>
      <c r="H9" s="55" t="s">
        <v>339</v>
      </c>
    </row>
    <row r="10" spans="1:11" ht="44.25" customHeight="1">
      <c r="A10" s="462" t="s">
        <v>92</v>
      </c>
      <c r="B10" s="466" t="s">
        <v>0</v>
      </c>
      <c r="C10" s="466" t="s">
        <v>101</v>
      </c>
      <c r="D10" s="468" t="s">
        <v>811</v>
      </c>
      <c r="E10" s="468" t="s">
        <v>812</v>
      </c>
      <c r="F10" s="470" t="s">
        <v>842</v>
      </c>
      <c r="G10" s="471"/>
      <c r="H10" s="464" t="s">
        <v>847</v>
      </c>
    </row>
    <row r="11" spans="1:11" ht="38.25" customHeight="1">
      <c r="A11" s="463"/>
      <c r="B11" s="467"/>
      <c r="C11" s="472"/>
      <c r="D11" s="469"/>
      <c r="E11" s="469"/>
      <c r="F11" s="267" t="s">
        <v>1</v>
      </c>
      <c r="G11" s="268" t="s">
        <v>67</v>
      </c>
      <c r="H11" s="465"/>
    </row>
    <row r="12" spans="1:11" s="50" customFormat="1" ht="21" customHeight="1">
      <c r="A12" s="115">
        <v>1</v>
      </c>
      <c r="B12" s="49">
        <v>2</v>
      </c>
      <c r="C12" s="49">
        <v>3</v>
      </c>
      <c r="D12" s="314">
        <v>4</v>
      </c>
      <c r="E12" s="314">
        <v>5</v>
      </c>
      <c r="F12" s="314">
        <v>6</v>
      </c>
      <c r="G12" s="314">
        <v>7</v>
      </c>
      <c r="H12" s="419">
        <v>8</v>
      </c>
      <c r="I12" s="443"/>
    </row>
    <row r="13" spans="1:11" s="71" customFormat="1" ht="18.75">
      <c r="A13" s="105"/>
      <c r="B13" s="106" t="s">
        <v>271</v>
      </c>
      <c r="C13" s="107"/>
      <c r="D13" s="254"/>
      <c r="E13" s="254"/>
      <c r="F13" s="254"/>
      <c r="G13" s="254"/>
      <c r="H13" s="420"/>
      <c r="I13" s="444"/>
    </row>
    <row r="14" spans="1:11" s="72" customFormat="1" ht="32.25">
      <c r="A14" s="238" t="s">
        <v>272</v>
      </c>
      <c r="B14" s="239" t="s">
        <v>794</v>
      </c>
      <c r="C14" s="240">
        <v>1001</v>
      </c>
      <c r="D14" s="255">
        <f>D15+D22+D29+D32</f>
        <v>149105</v>
      </c>
      <c r="E14" s="255">
        <f>E15+E22+E29+E32</f>
        <v>176719</v>
      </c>
      <c r="F14" s="255">
        <f>F15+F22+F29+F32</f>
        <v>44180</v>
      </c>
      <c r="G14" s="255">
        <f>G15+G22+G29+G32</f>
        <v>37696.680999999997</v>
      </c>
      <c r="H14" s="421">
        <f>+G14/E14*100</f>
        <v>21.331425030698451</v>
      </c>
      <c r="I14" s="445"/>
      <c r="K14" s="441"/>
    </row>
    <row r="15" spans="1:11" s="71" customFormat="1" ht="30" customHeight="1">
      <c r="A15" s="238">
        <v>60</v>
      </c>
      <c r="B15" s="239" t="s">
        <v>273</v>
      </c>
      <c r="C15" s="240">
        <v>1002</v>
      </c>
      <c r="D15" s="256">
        <f>D16+D17+D18+D19+D20+D21</f>
        <v>0</v>
      </c>
      <c r="E15" s="256">
        <f>E16+E17+E18+E19+E20+E21</f>
        <v>0</v>
      </c>
      <c r="F15" s="256">
        <f>F16+F17+F18+F19+F20+F21</f>
        <v>0</v>
      </c>
      <c r="G15" s="256">
        <f>G16+G17+G18+G19+G20+G21</f>
        <v>0</v>
      </c>
      <c r="H15" s="422"/>
      <c r="I15" s="444"/>
      <c r="K15" s="440"/>
    </row>
    <row r="16" spans="1:11" s="71" customFormat="1" ht="30" customHeight="1">
      <c r="A16" s="108">
        <v>600</v>
      </c>
      <c r="B16" s="109" t="s">
        <v>274</v>
      </c>
      <c r="C16" s="110">
        <v>1003</v>
      </c>
      <c r="D16" s="89"/>
      <c r="E16" s="89"/>
      <c r="F16" s="89"/>
      <c r="G16" s="89"/>
      <c r="H16" s="423"/>
      <c r="I16" s="444"/>
    </row>
    <row r="17" spans="1:11" s="71" customFormat="1" ht="30" customHeight="1">
      <c r="A17" s="108">
        <v>601</v>
      </c>
      <c r="B17" s="109" t="s">
        <v>275</v>
      </c>
      <c r="C17" s="110">
        <v>1004</v>
      </c>
      <c r="D17" s="257"/>
      <c r="E17" s="89"/>
      <c r="F17" s="89"/>
      <c r="G17" s="89"/>
      <c r="H17" s="423"/>
      <c r="I17" s="444"/>
      <c r="K17" s="440"/>
    </row>
    <row r="18" spans="1:11" s="71" customFormat="1" ht="30" customHeight="1">
      <c r="A18" s="108">
        <v>602</v>
      </c>
      <c r="B18" s="109" t="s">
        <v>276</v>
      </c>
      <c r="C18" s="110">
        <v>1005</v>
      </c>
      <c r="D18" s="257"/>
      <c r="E18" s="89"/>
      <c r="F18" s="89"/>
      <c r="G18" s="89"/>
      <c r="H18" s="423"/>
      <c r="I18" s="444"/>
    </row>
    <row r="19" spans="1:11" s="71" customFormat="1" ht="30" customHeight="1">
      <c r="A19" s="108">
        <v>603</v>
      </c>
      <c r="B19" s="109" t="s">
        <v>277</v>
      </c>
      <c r="C19" s="110">
        <v>1006</v>
      </c>
      <c r="D19" s="89"/>
      <c r="E19" s="89"/>
      <c r="F19" s="89"/>
      <c r="G19" s="89"/>
      <c r="H19" s="423"/>
      <c r="I19" s="444"/>
    </row>
    <row r="20" spans="1:11" s="71" customFormat="1" ht="30" customHeight="1">
      <c r="A20" s="108">
        <v>604</v>
      </c>
      <c r="B20" s="109" t="s">
        <v>278</v>
      </c>
      <c r="C20" s="110">
        <v>1007</v>
      </c>
      <c r="D20" s="89"/>
      <c r="E20" s="89"/>
      <c r="F20" s="89"/>
      <c r="G20" s="89"/>
      <c r="H20" s="423"/>
      <c r="I20" s="444"/>
    </row>
    <row r="21" spans="1:11" s="71" customFormat="1" ht="30" customHeight="1">
      <c r="A21" s="108">
        <v>605</v>
      </c>
      <c r="B21" s="109" t="s">
        <v>279</v>
      </c>
      <c r="C21" s="110">
        <v>1008</v>
      </c>
      <c r="D21" s="89"/>
      <c r="E21" s="89"/>
      <c r="F21" s="89"/>
      <c r="G21" s="89"/>
      <c r="H21" s="423"/>
      <c r="I21" s="444"/>
    </row>
    <row r="22" spans="1:11" s="71" customFormat="1" ht="30" customHeight="1">
      <c r="A22" s="238">
        <v>61</v>
      </c>
      <c r="B22" s="239" t="s">
        <v>280</v>
      </c>
      <c r="C22" s="240">
        <v>1009</v>
      </c>
      <c r="D22" s="244">
        <f>D23+D24+D25+D26+D27+D28</f>
        <v>600</v>
      </c>
      <c r="E22" s="244">
        <f>E23+E24+E25+E26+E27+E28</f>
        <v>2500</v>
      </c>
      <c r="F22" s="244">
        <f>F23+F24+F25+F26+F27+F28</f>
        <v>625</v>
      </c>
      <c r="G22" s="244">
        <f>G23+G24+G25+G26+G27+G28</f>
        <v>0</v>
      </c>
      <c r="H22" s="422"/>
      <c r="I22" s="444"/>
    </row>
    <row r="23" spans="1:11" s="71" customFormat="1" ht="31.5">
      <c r="A23" s="108">
        <v>610</v>
      </c>
      <c r="B23" s="109" t="s">
        <v>281</v>
      </c>
      <c r="C23" s="110">
        <v>1010</v>
      </c>
      <c r="D23" s="89"/>
      <c r="E23" s="89"/>
      <c r="F23" s="89"/>
      <c r="G23" s="89"/>
      <c r="H23" s="423"/>
      <c r="I23" s="444"/>
    </row>
    <row r="24" spans="1:11" s="71" customFormat="1" ht="30" customHeight="1">
      <c r="A24" s="108">
        <v>611</v>
      </c>
      <c r="B24" s="109" t="s">
        <v>282</v>
      </c>
      <c r="C24" s="110">
        <v>1011</v>
      </c>
      <c r="D24" s="89"/>
      <c r="E24" s="89"/>
      <c r="F24" s="89"/>
      <c r="G24" s="89"/>
      <c r="H24" s="423"/>
      <c r="I24" s="444"/>
    </row>
    <row r="25" spans="1:11" s="71" customFormat="1" ht="30" customHeight="1">
      <c r="A25" s="108">
        <v>612</v>
      </c>
      <c r="B25" s="109" t="s">
        <v>283</v>
      </c>
      <c r="C25" s="110">
        <v>1012</v>
      </c>
      <c r="D25" s="89"/>
      <c r="E25" s="89"/>
      <c r="F25" s="89"/>
      <c r="G25" s="89"/>
      <c r="H25" s="423"/>
      <c r="I25" s="444"/>
    </row>
    <row r="26" spans="1:11" s="71" customFormat="1" ht="30" customHeight="1">
      <c r="A26" s="108">
        <v>613</v>
      </c>
      <c r="B26" s="109" t="s">
        <v>284</v>
      </c>
      <c r="C26" s="110">
        <v>1013</v>
      </c>
      <c r="D26" s="89"/>
      <c r="E26" s="89"/>
      <c r="F26" s="89"/>
      <c r="G26" s="89"/>
      <c r="H26" s="423"/>
      <c r="I26" s="444"/>
    </row>
    <row r="27" spans="1:11" s="71" customFormat="1" ht="30" customHeight="1">
      <c r="A27" s="108">
        <v>614</v>
      </c>
      <c r="B27" s="109" t="s">
        <v>285</v>
      </c>
      <c r="C27" s="110">
        <v>1014</v>
      </c>
      <c r="D27" s="89">
        <v>600</v>
      </c>
      <c r="E27" s="89">
        <v>2500</v>
      </c>
      <c r="F27" s="89">
        <v>625</v>
      </c>
      <c r="G27" s="89"/>
      <c r="H27" s="423"/>
      <c r="I27" s="444"/>
    </row>
    <row r="28" spans="1:11" s="71" customFormat="1" ht="30" customHeight="1">
      <c r="A28" s="108">
        <v>615</v>
      </c>
      <c r="B28" s="109" t="s">
        <v>286</v>
      </c>
      <c r="C28" s="110">
        <v>1015</v>
      </c>
      <c r="D28" s="258"/>
      <c r="E28" s="89"/>
      <c r="F28" s="89"/>
      <c r="G28" s="89"/>
      <c r="H28" s="423"/>
      <c r="I28" s="444"/>
    </row>
    <row r="29" spans="1:11" s="71" customFormat="1" ht="30" customHeight="1">
      <c r="A29" s="241">
        <v>64</v>
      </c>
      <c r="B29" s="239" t="s">
        <v>795</v>
      </c>
      <c r="C29" s="240">
        <v>1016</v>
      </c>
      <c r="D29" s="244">
        <f>D30+D31</f>
        <v>0</v>
      </c>
      <c r="E29" s="244">
        <f>E30+E31</f>
        <v>0</v>
      </c>
      <c r="F29" s="244">
        <f>F30+F31</f>
        <v>0</v>
      </c>
      <c r="G29" s="244">
        <f>G30+G31</f>
        <v>0</v>
      </c>
      <c r="H29" s="244">
        <f>H30+H31</f>
        <v>0</v>
      </c>
      <c r="I29" s="444"/>
    </row>
    <row r="30" spans="1:11" s="71" customFormat="1" ht="30" customHeight="1">
      <c r="A30" s="108">
        <v>640</v>
      </c>
      <c r="B30" s="109" t="s">
        <v>719</v>
      </c>
      <c r="C30" s="110">
        <v>1017</v>
      </c>
      <c r="D30" s="258"/>
      <c r="E30" s="89"/>
      <c r="F30" s="89"/>
      <c r="G30" s="89"/>
      <c r="H30" s="423"/>
      <c r="I30" s="444"/>
    </row>
    <row r="31" spans="1:11" s="71" customFormat="1" ht="30" customHeight="1">
      <c r="A31" s="108">
        <v>641</v>
      </c>
      <c r="B31" s="109" t="s">
        <v>720</v>
      </c>
      <c r="C31" s="110">
        <v>1018</v>
      </c>
      <c r="D31" s="258"/>
      <c r="E31" s="89"/>
      <c r="F31" s="89"/>
      <c r="G31" s="89"/>
      <c r="H31" s="423"/>
      <c r="I31" s="444"/>
    </row>
    <row r="32" spans="1:11" s="71" customFormat="1" ht="41.25" customHeight="1">
      <c r="A32" s="108">
        <v>65</v>
      </c>
      <c r="B32" s="109" t="s">
        <v>287</v>
      </c>
      <c r="C32" s="243">
        <v>1019</v>
      </c>
      <c r="D32" s="89">
        <v>148505</v>
      </c>
      <c r="E32" s="259">
        <v>174219</v>
      </c>
      <c r="F32" s="259">
        <v>43555</v>
      </c>
      <c r="G32" s="89">
        <f>114314-76620+2.681</f>
        <v>37696.680999999997</v>
      </c>
      <c r="H32" s="423">
        <f>+G32/E32*100</f>
        <v>21.637525757810568</v>
      </c>
      <c r="I32" s="445"/>
    </row>
    <row r="33" spans="1:11" s="71" customFormat="1" ht="39" customHeight="1">
      <c r="A33" s="105"/>
      <c r="B33" s="106" t="s">
        <v>288</v>
      </c>
      <c r="C33" s="110">
        <v>1020</v>
      </c>
      <c r="D33" s="89"/>
      <c r="E33" s="259"/>
      <c r="F33" s="259"/>
      <c r="G33" s="89"/>
      <c r="H33" s="423"/>
      <c r="I33" s="444"/>
    </row>
    <row r="34" spans="1:11" s="71" customFormat="1" ht="32.25">
      <c r="A34" s="238" t="s">
        <v>289</v>
      </c>
      <c r="B34" s="239" t="s">
        <v>796</v>
      </c>
      <c r="C34" s="242">
        <v>1021</v>
      </c>
      <c r="D34" s="256">
        <f>(D35-D36-D37+D38+D39+D40+D41+D42+D43+D44+D45)</f>
        <v>344197</v>
      </c>
      <c r="E34" s="256">
        <f>(E35-E36-E37+E38+E39+E40+E41+E42+E43+E44+E45)</f>
        <v>361098</v>
      </c>
      <c r="F34" s="256">
        <f>(F35-F36-F37+F38+F39+F40+F41+F42+F43+F44+F45)</f>
        <v>90275</v>
      </c>
      <c r="G34" s="256">
        <f>(G35-G36-G37+G38+G39+G40+G41+G42+G43+G44+G45)</f>
        <v>71542.840999999986</v>
      </c>
      <c r="H34" s="422">
        <f>+G34/E34*100</f>
        <v>19.812583010706231</v>
      </c>
      <c r="I34" s="445"/>
      <c r="K34" s="440"/>
    </row>
    <row r="35" spans="1:11" s="71" customFormat="1" ht="18.75">
      <c r="A35" s="108">
        <v>50</v>
      </c>
      <c r="B35" s="109" t="s">
        <v>290</v>
      </c>
      <c r="C35" s="243">
        <v>1022</v>
      </c>
      <c r="D35" s="89"/>
      <c r="E35" s="89"/>
      <c r="F35" s="89"/>
      <c r="G35" s="89"/>
      <c r="H35" s="423"/>
      <c r="I35" s="444"/>
      <c r="K35" s="440"/>
    </row>
    <row r="36" spans="1:11" s="71" customFormat="1" ht="18.75">
      <c r="A36" s="108">
        <v>62</v>
      </c>
      <c r="B36" s="109" t="s">
        <v>291</v>
      </c>
      <c r="C36" s="110">
        <v>1023</v>
      </c>
      <c r="D36" s="258"/>
      <c r="E36" s="89"/>
      <c r="F36" s="89"/>
      <c r="G36" s="89"/>
      <c r="H36" s="423"/>
      <c r="I36" s="444"/>
      <c r="K36" s="440"/>
    </row>
    <row r="37" spans="1:11" s="71" customFormat="1" ht="31.5">
      <c r="A37" s="108">
        <v>630</v>
      </c>
      <c r="B37" s="109" t="s">
        <v>292</v>
      </c>
      <c r="C37" s="110">
        <v>1024</v>
      </c>
      <c r="D37" s="258"/>
      <c r="E37" s="89"/>
      <c r="F37" s="89"/>
      <c r="G37" s="89"/>
      <c r="H37" s="423"/>
      <c r="I37" s="444"/>
      <c r="K37" s="440"/>
    </row>
    <row r="38" spans="1:11" s="71" customFormat="1" ht="31.5">
      <c r="A38" s="108">
        <v>631</v>
      </c>
      <c r="B38" s="109" t="s">
        <v>293</v>
      </c>
      <c r="C38" s="243">
        <v>1025</v>
      </c>
      <c r="D38" s="89"/>
      <c r="E38" s="89"/>
      <c r="F38" s="89"/>
      <c r="G38" s="89"/>
      <c r="H38" s="423"/>
      <c r="I38" s="444"/>
    </row>
    <row r="39" spans="1:11" s="71" customFormat="1" ht="18.75">
      <c r="A39" s="108" t="s">
        <v>294</v>
      </c>
      <c r="B39" s="109" t="s">
        <v>295</v>
      </c>
      <c r="C39" s="110">
        <v>1026</v>
      </c>
      <c r="D39" s="89">
        <v>19008</v>
      </c>
      <c r="E39" s="89">
        <v>24500</v>
      </c>
      <c r="F39" s="89">
        <v>6125</v>
      </c>
      <c r="G39" s="89">
        <f>806+11</f>
        <v>817</v>
      </c>
      <c r="H39" s="423">
        <f>+G39/E39*100</f>
        <v>3.3346938775510204</v>
      </c>
      <c r="I39" s="445"/>
    </row>
    <row r="40" spans="1:11" s="71" customFormat="1" ht="30" customHeight="1">
      <c r="A40" s="108">
        <v>513</v>
      </c>
      <c r="B40" s="109" t="s">
        <v>296</v>
      </c>
      <c r="C40" s="110">
        <v>1027</v>
      </c>
      <c r="D40" s="266">
        <v>13446</v>
      </c>
      <c r="E40" s="89">
        <v>11500</v>
      </c>
      <c r="F40" s="89">
        <v>2875</v>
      </c>
      <c r="G40" s="89">
        <v>3343</v>
      </c>
      <c r="H40" s="423">
        <f>+G40/E40*100</f>
        <v>29.0695652173913</v>
      </c>
      <c r="I40" s="445"/>
    </row>
    <row r="41" spans="1:11" s="71" customFormat="1" ht="30" customHeight="1">
      <c r="A41" s="108">
        <v>52</v>
      </c>
      <c r="B41" s="109" t="s">
        <v>297</v>
      </c>
      <c r="C41" s="243">
        <v>1028</v>
      </c>
      <c r="D41" s="266">
        <v>174966</v>
      </c>
      <c r="E41" s="89">
        <v>167603</v>
      </c>
      <c r="F41" s="89">
        <v>41901</v>
      </c>
      <c r="G41" s="89">
        <f>127820.92-85478.833</f>
        <v>42342.087</v>
      </c>
      <c r="H41" s="423">
        <f>+G41/E41*100</f>
        <v>25.263322852216248</v>
      </c>
      <c r="I41" s="445"/>
    </row>
    <row r="42" spans="1:11" s="71" customFormat="1" ht="30" customHeight="1">
      <c r="A42" s="108">
        <v>53</v>
      </c>
      <c r="B42" s="109" t="s">
        <v>298</v>
      </c>
      <c r="C42" s="110">
        <v>1029</v>
      </c>
      <c r="D42" s="266">
        <v>14357</v>
      </c>
      <c r="E42" s="89">
        <v>22327</v>
      </c>
      <c r="F42" s="89">
        <v>5582</v>
      </c>
      <c r="G42" s="89">
        <f>10022.719-7109.693</f>
        <v>2913.0259999999989</v>
      </c>
      <c r="H42" s="423">
        <f>+G42/E42*100</f>
        <v>13.047099923859001</v>
      </c>
      <c r="I42" s="445"/>
    </row>
    <row r="43" spans="1:11" s="71" customFormat="1" ht="30" customHeight="1">
      <c r="A43" s="108">
        <v>540</v>
      </c>
      <c r="B43" s="109" t="s">
        <v>299</v>
      </c>
      <c r="C43" s="110">
        <v>1030</v>
      </c>
      <c r="D43" s="266">
        <v>66048</v>
      </c>
      <c r="E43" s="89">
        <v>75000</v>
      </c>
      <c r="F43" s="89">
        <v>18750</v>
      </c>
      <c r="G43" s="89">
        <f>18042+8.37-532-21</f>
        <v>17497.37</v>
      </c>
      <c r="H43" s="423">
        <f>+G43/E43*100</f>
        <v>23.329826666666666</v>
      </c>
      <c r="I43" s="445"/>
    </row>
    <row r="44" spans="1:11" s="71" customFormat="1" ht="18.75">
      <c r="A44" s="108" t="s">
        <v>300</v>
      </c>
      <c r="B44" s="109" t="s">
        <v>301</v>
      </c>
      <c r="C44" s="243">
        <v>1031</v>
      </c>
      <c r="D44" s="266"/>
      <c r="E44" s="87">
        <v>1500</v>
      </c>
      <c r="F44" s="87">
        <v>375</v>
      </c>
      <c r="G44" s="87"/>
      <c r="H44" s="423"/>
      <c r="I44" s="444"/>
    </row>
    <row r="45" spans="1:11" s="76" customFormat="1" ht="30" customHeight="1">
      <c r="A45" s="108">
        <v>55</v>
      </c>
      <c r="B45" s="109" t="s">
        <v>302</v>
      </c>
      <c r="C45" s="110">
        <v>1032</v>
      </c>
      <c r="D45" s="88">
        <v>56372</v>
      </c>
      <c r="E45" s="260">
        <v>58668</v>
      </c>
      <c r="F45" s="260">
        <v>14667</v>
      </c>
      <c r="G45" s="88">
        <f>22085.348-17454.99</f>
        <v>4630.3580000000002</v>
      </c>
      <c r="H45" s="424">
        <f>+G45/E45*100</f>
        <v>7.8924763073566506</v>
      </c>
      <c r="I45" s="445"/>
    </row>
    <row r="46" spans="1:11" s="76" customFormat="1" ht="30" customHeight="1">
      <c r="A46" s="238"/>
      <c r="B46" s="239" t="s">
        <v>797</v>
      </c>
      <c r="C46" s="242">
        <v>1033</v>
      </c>
      <c r="D46" s="261"/>
      <c r="E46" s="261"/>
      <c r="F46" s="261"/>
      <c r="G46" s="261"/>
      <c r="H46" s="425"/>
      <c r="I46" s="265"/>
    </row>
    <row r="47" spans="1:11" s="76" customFormat="1" ht="18.75">
      <c r="A47" s="238"/>
      <c r="B47" s="239" t="s">
        <v>798</v>
      </c>
      <c r="C47" s="242">
        <v>1034</v>
      </c>
      <c r="D47" s="261">
        <f>D34-D14</f>
        <v>195092</v>
      </c>
      <c r="E47" s="261">
        <f>E34-E14</f>
        <v>184379</v>
      </c>
      <c r="F47" s="261">
        <f>F34-F14</f>
        <v>46095</v>
      </c>
      <c r="G47" s="261">
        <f>G34-G14</f>
        <v>33846.159999999989</v>
      </c>
      <c r="H47" s="422">
        <f>+G47/E47*100</f>
        <v>18.356841071922503</v>
      </c>
      <c r="I47" s="445"/>
      <c r="K47" s="442"/>
    </row>
    <row r="48" spans="1:11" s="76" customFormat="1" ht="18.75">
      <c r="A48" s="238">
        <v>66</v>
      </c>
      <c r="B48" s="239" t="s">
        <v>799</v>
      </c>
      <c r="C48" s="242">
        <v>1035</v>
      </c>
      <c r="D48" s="261">
        <f>D49+D54+D55</f>
        <v>78964</v>
      </c>
      <c r="E48" s="261">
        <f>E49+E54+E55</f>
        <v>55000</v>
      </c>
      <c r="F48" s="261">
        <f>F49+F54+F55</f>
        <v>13750</v>
      </c>
      <c r="G48" s="261">
        <f>G49+G54+G55</f>
        <v>7372.4569999999985</v>
      </c>
      <c r="H48" s="422">
        <f>+G48/E48*100</f>
        <v>13.404467272727269</v>
      </c>
      <c r="I48" s="445"/>
      <c r="K48" s="442"/>
    </row>
    <row r="49" spans="1:11" s="76" customFormat="1" ht="30" customHeight="1">
      <c r="A49" s="238" t="s">
        <v>303</v>
      </c>
      <c r="B49" s="239" t="s">
        <v>800</v>
      </c>
      <c r="C49" s="242">
        <v>1036</v>
      </c>
      <c r="D49" s="261">
        <f>D50+D52+D53</f>
        <v>0</v>
      </c>
      <c r="E49" s="261">
        <f>E50+E52+E53</f>
        <v>0</v>
      </c>
      <c r="F49" s="261">
        <f>F50+F52+F53</f>
        <v>0</v>
      </c>
      <c r="G49" s="261">
        <f>G50+G52+G53</f>
        <v>0</v>
      </c>
      <c r="H49" s="425"/>
      <c r="I49" s="265"/>
      <c r="K49" s="442"/>
    </row>
    <row r="50" spans="1:11" s="76" customFormat="1" ht="19.5" customHeight="1">
      <c r="A50" s="108">
        <v>660</v>
      </c>
      <c r="B50" s="109" t="s">
        <v>304</v>
      </c>
      <c r="C50" s="243">
        <v>1037</v>
      </c>
      <c r="D50" s="88"/>
      <c r="E50" s="88"/>
      <c r="F50" s="88"/>
      <c r="G50" s="88"/>
      <c r="H50" s="424"/>
      <c r="I50" s="265"/>
      <c r="K50" s="442"/>
    </row>
    <row r="51" spans="1:11" s="76" customFormat="1" ht="19.5" customHeight="1">
      <c r="A51" s="108">
        <v>661</v>
      </c>
      <c r="B51" s="109" t="s">
        <v>305</v>
      </c>
      <c r="C51" s="110">
        <v>1038</v>
      </c>
      <c r="D51" s="88"/>
      <c r="E51" s="88"/>
      <c r="F51" s="88"/>
      <c r="G51" s="88"/>
      <c r="H51" s="426"/>
      <c r="I51" s="265"/>
    </row>
    <row r="52" spans="1:11" s="76" customFormat="1" ht="19.5" customHeight="1">
      <c r="A52" s="108">
        <v>665</v>
      </c>
      <c r="B52" s="109" t="s">
        <v>306</v>
      </c>
      <c r="C52" s="110">
        <v>1039</v>
      </c>
      <c r="D52" s="88"/>
      <c r="E52" s="88"/>
      <c r="F52" s="88"/>
      <c r="G52" s="88"/>
      <c r="H52" s="424"/>
      <c r="I52" s="265"/>
    </row>
    <row r="53" spans="1:11" s="76" customFormat="1" ht="18.75">
      <c r="A53" s="108">
        <v>669</v>
      </c>
      <c r="B53" s="109" t="s">
        <v>307</v>
      </c>
      <c r="C53" s="243">
        <v>1040</v>
      </c>
      <c r="D53" s="88"/>
      <c r="E53" s="88"/>
      <c r="F53" s="88"/>
      <c r="G53" s="88"/>
      <c r="H53" s="424"/>
      <c r="I53" s="265"/>
    </row>
    <row r="54" spans="1:11" s="76" customFormat="1" ht="18.75">
      <c r="A54" s="105">
        <v>662</v>
      </c>
      <c r="B54" s="106" t="s">
        <v>308</v>
      </c>
      <c r="C54" s="110">
        <v>1041</v>
      </c>
      <c r="D54" s="88">
        <v>74392</v>
      </c>
      <c r="E54" s="88">
        <v>55000</v>
      </c>
      <c r="F54" s="88">
        <v>13750</v>
      </c>
      <c r="G54" s="88">
        <f>29103.117-21587.66-143</f>
        <v>7372.4569999999985</v>
      </c>
      <c r="H54" s="423">
        <f>+G54/E54*100</f>
        <v>13.404467272727269</v>
      </c>
      <c r="I54" s="445"/>
    </row>
    <row r="55" spans="1:11" s="76" customFormat="1" ht="32.25">
      <c r="A55" s="105" t="s">
        <v>309</v>
      </c>
      <c r="B55" s="106" t="s">
        <v>310</v>
      </c>
      <c r="C55" s="110">
        <v>1042</v>
      </c>
      <c r="D55" s="88">
        <v>4572</v>
      </c>
      <c r="E55" s="87"/>
      <c r="F55" s="88"/>
      <c r="G55" s="87"/>
      <c r="H55" s="424"/>
      <c r="I55" s="265"/>
    </row>
    <row r="56" spans="1:11" s="76" customFormat="1" ht="18.75">
      <c r="A56" s="238">
        <v>56</v>
      </c>
      <c r="B56" s="239" t="s">
        <v>801</v>
      </c>
      <c r="C56" s="240">
        <v>1043</v>
      </c>
      <c r="D56" s="261">
        <f>D57+D62+D63</f>
        <v>685</v>
      </c>
      <c r="E56" s="261">
        <f>E57+E62+E63</f>
        <v>100</v>
      </c>
      <c r="F56" s="261">
        <f>F57+F62+F63</f>
        <v>25</v>
      </c>
      <c r="G56" s="261">
        <f>G57+G62+G63</f>
        <v>18.600000000000009</v>
      </c>
      <c r="H56" s="422">
        <f>+G56/E56*100</f>
        <v>18.600000000000009</v>
      </c>
      <c r="I56" s="445"/>
    </row>
    <row r="57" spans="1:11" ht="47.25">
      <c r="A57" s="238" t="s">
        <v>311</v>
      </c>
      <c r="B57" s="239" t="s">
        <v>802</v>
      </c>
      <c r="C57" s="242">
        <v>1044</v>
      </c>
      <c r="D57" s="262">
        <f>D58+D59+D60+D61</f>
        <v>0</v>
      </c>
      <c r="E57" s="262">
        <f>E58+E59+E60+E61</f>
        <v>0</v>
      </c>
      <c r="F57" s="262">
        <f>F58+F59+F60+F61</f>
        <v>0</v>
      </c>
      <c r="G57" s="262">
        <f>G58+G59+G60+G61</f>
        <v>0</v>
      </c>
      <c r="H57" s="427"/>
    </row>
    <row r="58" spans="1:11">
      <c r="A58" s="108">
        <v>560</v>
      </c>
      <c r="B58" s="109" t="s">
        <v>312</v>
      </c>
      <c r="C58" s="110">
        <v>1045</v>
      </c>
      <c r="D58" s="263"/>
      <c r="E58" s="263"/>
      <c r="F58" s="263"/>
      <c r="G58" s="263"/>
      <c r="H58" s="428"/>
    </row>
    <row r="59" spans="1:11">
      <c r="A59" s="108">
        <v>561</v>
      </c>
      <c r="B59" s="109" t="s">
        <v>313</v>
      </c>
      <c r="C59" s="243">
        <v>1046</v>
      </c>
      <c r="D59" s="263"/>
      <c r="E59" s="263"/>
      <c r="F59" s="263"/>
      <c r="G59" s="263"/>
      <c r="H59" s="428"/>
    </row>
    <row r="60" spans="1:11" ht="31.5">
      <c r="A60" s="108">
        <v>565</v>
      </c>
      <c r="B60" s="109" t="s">
        <v>314</v>
      </c>
      <c r="C60" s="110">
        <v>1047</v>
      </c>
      <c r="D60" s="263"/>
      <c r="E60" s="263"/>
      <c r="F60" s="263"/>
      <c r="G60" s="263"/>
      <c r="H60" s="428"/>
    </row>
    <row r="61" spans="1:11">
      <c r="A61" s="108" t="s">
        <v>315</v>
      </c>
      <c r="B61" s="109" t="s">
        <v>316</v>
      </c>
      <c r="C61" s="110">
        <v>1048</v>
      </c>
      <c r="D61" s="263"/>
      <c r="E61" s="263"/>
      <c r="F61" s="263"/>
      <c r="G61" s="263"/>
      <c r="H61" s="428"/>
    </row>
    <row r="62" spans="1:11" ht="18.75">
      <c r="A62" s="245">
        <v>562</v>
      </c>
      <c r="B62" s="246" t="s">
        <v>317</v>
      </c>
      <c r="C62" s="247">
        <v>1049</v>
      </c>
      <c r="D62" s="263">
        <v>674</v>
      </c>
      <c r="E62" s="263">
        <v>100</v>
      </c>
      <c r="F62" s="263">
        <v>25</v>
      </c>
      <c r="G62" s="263">
        <f>113.2-111.6</f>
        <v>1.6000000000000085</v>
      </c>
      <c r="H62" s="423">
        <f t="shared" ref="H62" si="0">+G62/E62*100</f>
        <v>1.6000000000000083</v>
      </c>
      <c r="I62" s="445"/>
    </row>
    <row r="63" spans="1:11" ht="31.5">
      <c r="A63" s="105" t="s">
        <v>318</v>
      </c>
      <c r="B63" s="106" t="s">
        <v>319</v>
      </c>
      <c r="C63" s="247">
        <v>1050</v>
      </c>
      <c r="D63" s="263">
        <v>11</v>
      </c>
      <c r="E63" s="263"/>
      <c r="F63" s="263"/>
      <c r="G63" s="263">
        <v>17</v>
      </c>
      <c r="H63" s="423"/>
    </row>
    <row r="64" spans="1:11" ht="18.75">
      <c r="A64" s="238"/>
      <c r="B64" s="239" t="s">
        <v>803</v>
      </c>
      <c r="C64" s="242">
        <v>1051</v>
      </c>
      <c r="D64" s="262">
        <f>D48-D56</f>
        <v>78279</v>
      </c>
      <c r="E64" s="262">
        <f>E48-E56</f>
        <v>54900</v>
      </c>
      <c r="F64" s="262">
        <f>F48-F56</f>
        <v>13725</v>
      </c>
      <c r="G64" s="262">
        <f>G48-G56</f>
        <v>7353.8569999999982</v>
      </c>
      <c r="H64" s="422">
        <f>+G64/E64*100</f>
        <v>13.395003642987247</v>
      </c>
      <c r="I64" s="445"/>
    </row>
    <row r="65" spans="1:9" ht="18.75">
      <c r="A65" s="238"/>
      <c r="B65" s="239" t="s">
        <v>804</v>
      </c>
      <c r="C65" s="240">
        <v>1052</v>
      </c>
      <c r="D65" s="262"/>
      <c r="E65" s="262"/>
      <c r="F65" s="262"/>
      <c r="G65" s="262"/>
      <c r="H65" s="427"/>
      <c r="I65" s="445"/>
    </row>
    <row r="66" spans="1:9" ht="32.25">
      <c r="A66" s="108" t="s">
        <v>320</v>
      </c>
      <c r="B66" s="109" t="s">
        <v>321</v>
      </c>
      <c r="C66" s="110">
        <v>1053</v>
      </c>
      <c r="D66" s="263">
        <v>357</v>
      </c>
      <c r="E66" s="263">
        <v>570</v>
      </c>
      <c r="F66" s="263">
        <v>143</v>
      </c>
      <c r="G66" s="263">
        <f>4054-211</f>
        <v>3843</v>
      </c>
      <c r="H66" s="423">
        <f t="shared" ref="H66:H69" si="1">+G66/E66*100</f>
        <v>674.21052631578948</v>
      </c>
      <c r="I66" s="445"/>
    </row>
    <row r="67" spans="1:9" ht="32.25">
      <c r="A67" s="108" t="s">
        <v>322</v>
      </c>
      <c r="B67" s="109" t="s">
        <v>323</v>
      </c>
      <c r="C67" s="110">
        <v>1054</v>
      </c>
      <c r="D67" s="263">
        <v>84038</v>
      </c>
      <c r="E67" s="263">
        <v>7000</v>
      </c>
      <c r="F67" s="263">
        <v>1750</v>
      </c>
      <c r="G67" s="263">
        <f>3140.323-1578.501</f>
        <v>1561.8219999999999</v>
      </c>
      <c r="H67" s="423">
        <f t="shared" si="1"/>
        <v>22.311742857142853</v>
      </c>
      <c r="I67" s="445"/>
    </row>
    <row r="68" spans="1:9" ht="32.25">
      <c r="A68" s="108" t="s">
        <v>324</v>
      </c>
      <c r="B68" s="109" t="s">
        <v>325</v>
      </c>
      <c r="C68" s="243">
        <v>1055</v>
      </c>
      <c r="D68" s="263">
        <v>445418</v>
      </c>
      <c r="E68" s="263">
        <v>20</v>
      </c>
      <c r="F68" s="263">
        <v>5</v>
      </c>
      <c r="G68" s="263">
        <f>1998.673-1906.83</f>
        <v>91.843000000000075</v>
      </c>
      <c r="H68" s="423">
        <f t="shared" si="1"/>
        <v>459.21500000000037</v>
      </c>
      <c r="I68" s="445"/>
    </row>
    <row r="69" spans="1:9" ht="32.25">
      <c r="A69" s="108" t="s">
        <v>326</v>
      </c>
      <c r="B69" s="109" t="s">
        <v>327</v>
      </c>
      <c r="C69" s="110">
        <v>1056</v>
      </c>
      <c r="D69" s="263">
        <v>398838</v>
      </c>
      <c r="E69" s="263">
        <v>400</v>
      </c>
      <c r="F69" s="263">
        <v>100</v>
      </c>
      <c r="G69" s="263">
        <f>2538-2252.9</f>
        <v>285.09999999999991</v>
      </c>
      <c r="H69" s="423">
        <f t="shared" si="1"/>
        <v>71.274999999999977</v>
      </c>
      <c r="I69" s="445"/>
    </row>
    <row r="70" spans="1:9" ht="32.25">
      <c r="A70" s="238"/>
      <c r="B70" s="239" t="s">
        <v>805</v>
      </c>
      <c r="C70" s="242">
        <v>1057</v>
      </c>
      <c r="D70" s="262"/>
      <c r="E70" s="262"/>
      <c r="F70" s="262"/>
      <c r="G70" s="262"/>
      <c r="H70" s="427"/>
      <c r="I70" s="445"/>
    </row>
    <row r="71" spans="1:9" ht="32.25">
      <c r="A71" s="238"/>
      <c r="B71" s="239" t="s">
        <v>806</v>
      </c>
      <c r="C71" s="240">
        <v>1058</v>
      </c>
      <c r="D71" s="262">
        <f>D47-D46+D65-D64+D67-D66+D69-D68</f>
        <v>153914</v>
      </c>
      <c r="E71" s="262">
        <f>E47-E46+E65-E64+E67-E66+E69-E68</f>
        <v>136289</v>
      </c>
      <c r="F71" s="262">
        <f>F47-F46+F65-F64+F67-F66+F69-F68</f>
        <v>34072</v>
      </c>
      <c r="G71" s="262">
        <f>G47-G46+G65-G64+G67-G66+G69-G68</f>
        <v>24404.381999999991</v>
      </c>
      <c r="H71" s="422">
        <f>+G71/E71*100</f>
        <v>17.906347540887371</v>
      </c>
      <c r="I71" s="445"/>
    </row>
    <row r="72" spans="1:9" ht="48">
      <c r="A72" s="249" t="s">
        <v>212</v>
      </c>
      <c r="B72" s="252" t="s">
        <v>328</v>
      </c>
      <c r="C72" s="110">
        <v>1059</v>
      </c>
      <c r="D72" s="263"/>
      <c r="E72" s="263"/>
      <c r="F72" s="263"/>
      <c r="G72" s="263"/>
      <c r="H72" s="428"/>
      <c r="I72" s="445"/>
    </row>
    <row r="73" spans="1:9" ht="48">
      <c r="A73" s="108" t="s">
        <v>213</v>
      </c>
      <c r="B73" s="109" t="s">
        <v>329</v>
      </c>
      <c r="C73" s="110">
        <v>1060</v>
      </c>
      <c r="D73" s="263">
        <v>2052</v>
      </c>
      <c r="E73" s="263"/>
      <c r="F73" s="263"/>
      <c r="G73" s="263">
        <f>85-12</f>
        <v>73</v>
      </c>
      <c r="H73" s="423"/>
      <c r="I73" s="445"/>
    </row>
    <row r="74" spans="1:9" ht="18.75">
      <c r="A74" s="238"/>
      <c r="B74" s="239" t="s">
        <v>807</v>
      </c>
      <c r="C74" s="240">
        <v>1061</v>
      </c>
      <c r="D74" s="262"/>
      <c r="E74" s="262"/>
      <c r="F74" s="262"/>
      <c r="G74" s="262"/>
      <c r="H74" s="427"/>
      <c r="I74" s="445"/>
    </row>
    <row r="75" spans="1:9" ht="18.75">
      <c r="A75" s="248"/>
      <c r="B75" s="251" t="s">
        <v>808</v>
      </c>
      <c r="C75" s="242">
        <v>1062</v>
      </c>
      <c r="D75" s="262">
        <f>D71-D70+D73-D72</f>
        <v>155966</v>
      </c>
      <c r="E75" s="262">
        <f>E71-E70+E73-E72</f>
        <v>136289</v>
      </c>
      <c r="F75" s="262">
        <f>F71-F70+F73-F72</f>
        <v>34072</v>
      </c>
      <c r="G75" s="262">
        <f>G71-G70+G73-G72</f>
        <v>24477.381999999991</v>
      </c>
      <c r="H75" s="422">
        <f>+G75/E75*100</f>
        <v>17.95991019084445</v>
      </c>
      <c r="I75" s="445"/>
    </row>
    <row r="76" spans="1:9" ht="18.75">
      <c r="A76" s="108"/>
      <c r="B76" s="112" t="s">
        <v>330</v>
      </c>
      <c r="C76" s="110">
        <v>1063</v>
      </c>
      <c r="D76" s="263"/>
      <c r="E76" s="263"/>
      <c r="F76" s="263"/>
      <c r="G76" s="263"/>
      <c r="H76" s="428"/>
      <c r="I76" s="445"/>
    </row>
    <row r="77" spans="1:9" ht="18.75">
      <c r="A77" s="249">
        <v>721</v>
      </c>
      <c r="B77" s="250" t="s">
        <v>331</v>
      </c>
      <c r="C77" s="243">
        <v>1064</v>
      </c>
      <c r="D77" s="263"/>
      <c r="E77" s="263"/>
      <c r="F77" s="263"/>
      <c r="G77" s="263"/>
      <c r="H77" s="428"/>
      <c r="I77" s="445"/>
    </row>
    <row r="78" spans="1:9" ht="18.75">
      <c r="A78" s="108" t="s">
        <v>332</v>
      </c>
      <c r="B78" s="112" t="s">
        <v>333</v>
      </c>
      <c r="C78" s="110">
        <v>1065</v>
      </c>
      <c r="D78" s="263"/>
      <c r="E78" s="263"/>
      <c r="F78" s="263"/>
      <c r="G78" s="263"/>
      <c r="H78" s="428"/>
      <c r="I78" s="445"/>
    </row>
    <row r="79" spans="1:9" ht="18.75">
      <c r="A79" s="108" t="s">
        <v>332</v>
      </c>
      <c r="B79" s="112" t="s">
        <v>334</v>
      </c>
      <c r="C79" s="110">
        <v>1066</v>
      </c>
      <c r="D79" s="263">
        <v>80785</v>
      </c>
      <c r="E79" s="263"/>
      <c r="F79" s="263"/>
      <c r="G79" s="263"/>
      <c r="H79" s="428"/>
      <c r="I79" s="445"/>
    </row>
    <row r="80" spans="1:9" ht="18.75">
      <c r="A80" s="108">
        <v>723</v>
      </c>
      <c r="B80" s="112" t="s">
        <v>335</v>
      </c>
      <c r="C80" s="243">
        <v>1067</v>
      </c>
      <c r="D80" s="263"/>
      <c r="E80" s="263"/>
      <c r="F80" s="263"/>
      <c r="G80" s="263"/>
      <c r="H80" s="428"/>
      <c r="I80" s="445"/>
    </row>
    <row r="81" spans="1:20" ht="18.75">
      <c r="A81" s="238"/>
      <c r="B81" s="251" t="s">
        <v>809</v>
      </c>
      <c r="C81" s="242">
        <v>1068</v>
      </c>
      <c r="D81" s="262"/>
      <c r="E81" s="262"/>
      <c r="F81" s="262"/>
      <c r="G81" s="262"/>
      <c r="H81" s="427"/>
      <c r="I81" s="445"/>
    </row>
    <row r="82" spans="1:20" ht="18.75">
      <c r="A82" s="248"/>
      <c r="B82" s="251" t="s">
        <v>810</v>
      </c>
      <c r="C82" s="242">
        <v>1069</v>
      </c>
      <c r="D82" s="262">
        <f>D75-D70+D77+D78-D79</f>
        <v>75181</v>
      </c>
      <c r="E82" s="262">
        <f>E75-E70+E77+E78-E79</f>
        <v>136289</v>
      </c>
      <c r="F82" s="262">
        <f>F75-F70+F77+F78-F79</f>
        <v>34072</v>
      </c>
      <c r="G82" s="262">
        <f>G75-G70+G77+G78-G79</f>
        <v>24477.381999999991</v>
      </c>
      <c r="H82" s="422">
        <f>+G82/E82*100</f>
        <v>17.95991019084445</v>
      </c>
      <c r="I82" s="445"/>
    </row>
    <row r="83" spans="1:20">
      <c r="A83" s="111"/>
      <c r="B83" s="112" t="s">
        <v>336</v>
      </c>
      <c r="C83" s="243">
        <v>1070</v>
      </c>
      <c r="D83" s="263"/>
      <c r="E83" s="263"/>
      <c r="F83" s="263"/>
      <c r="G83" s="263"/>
      <c r="H83" s="428"/>
    </row>
    <row r="84" spans="1:20">
      <c r="A84" s="111"/>
      <c r="B84" s="112" t="s">
        <v>337</v>
      </c>
      <c r="C84" s="110">
        <v>1071</v>
      </c>
      <c r="D84" s="263"/>
      <c r="E84" s="263"/>
      <c r="F84" s="263"/>
      <c r="G84" s="263"/>
      <c r="H84" s="428"/>
    </row>
    <row r="85" spans="1:20">
      <c r="A85" s="111"/>
      <c r="B85" s="112" t="s">
        <v>338</v>
      </c>
      <c r="C85" s="110">
        <v>1072</v>
      </c>
      <c r="D85" s="263"/>
      <c r="E85" s="263"/>
      <c r="F85" s="263"/>
      <c r="G85" s="263"/>
      <c r="H85" s="428"/>
    </row>
    <row r="86" spans="1:20">
      <c r="A86" s="111"/>
      <c r="B86" s="112" t="s">
        <v>214</v>
      </c>
      <c r="C86" s="243">
        <v>1073</v>
      </c>
      <c r="D86" s="263"/>
      <c r="E86" s="263"/>
      <c r="F86" s="263"/>
      <c r="G86" s="263"/>
      <c r="H86" s="428"/>
    </row>
    <row r="87" spans="1:20" ht="16.5" thickBot="1">
      <c r="A87" s="113"/>
      <c r="B87" s="114" t="s">
        <v>215</v>
      </c>
      <c r="C87" s="235">
        <v>1074</v>
      </c>
      <c r="D87" s="264"/>
      <c r="E87" s="264"/>
      <c r="F87" s="264"/>
      <c r="G87" s="264"/>
      <c r="H87" s="429"/>
    </row>
    <row r="88" spans="1:20">
      <c r="A88" s="324"/>
      <c r="B88" s="325"/>
      <c r="C88" s="326"/>
      <c r="D88" s="58"/>
      <c r="E88" s="58"/>
      <c r="F88" s="58"/>
      <c r="G88" s="58"/>
      <c r="H88" s="58"/>
    </row>
    <row r="90" spans="1:20" ht="18.75">
      <c r="A90" s="233" t="s">
        <v>840</v>
      </c>
      <c r="D90" s="323" t="s">
        <v>835</v>
      </c>
      <c r="E90" s="91"/>
      <c r="G90" s="91"/>
      <c r="H90" s="265"/>
      <c r="L90" s="345"/>
    </row>
    <row r="91" spans="1:20" ht="18.75">
      <c r="C91" s="79" t="s">
        <v>75</v>
      </c>
      <c r="L91" s="345"/>
      <c r="P91" s="345"/>
      <c r="Q91" s="345"/>
      <c r="R91" s="345"/>
      <c r="S91" s="345"/>
      <c r="T91" s="345"/>
    </row>
    <row r="92" spans="1:20">
      <c r="L92" s="345"/>
      <c r="N92" s="345"/>
      <c r="P92" s="345"/>
      <c r="Q92" s="345"/>
      <c r="R92" s="345"/>
      <c r="S92" s="345"/>
    </row>
    <row r="93" spans="1:20">
      <c r="M93" s="345"/>
    </row>
    <row r="94" spans="1:20">
      <c r="N94" s="345"/>
    </row>
    <row r="95" spans="1:20">
      <c r="R95" s="345"/>
    </row>
    <row r="98" spans="16:16">
      <c r="P98" s="345"/>
    </row>
  </sheetData>
  <mergeCells count="8">
    <mergeCell ref="A6:H6"/>
    <mergeCell ref="A10:A11"/>
    <mergeCell ref="H10:H11"/>
    <mergeCell ref="B10:B11"/>
    <mergeCell ref="E10:E11"/>
    <mergeCell ref="F10:G10"/>
    <mergeCell ref="D10:D11"/>
    <mergeCell ref="C10:C11"/>
  </mergeCells>
  <phoneticPr fontId="4" type="noConversion"/>
  <pageMargins left="0.25" right="0.25" top="0.75" bottom="0.75" header="0.3" footer="0.3"/>
  <pageSetup paperSize="9" scale="55" fitToHeight="0" orientation="portrait" horizontalDpi="4294967294" verticalDpi="429496729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 tint="-0.249977111117893"/>
    <pageSetUpPr fitToPage="1"/>
  </sheetPr>
  <dimension ref="A1:T30"/>
  <sheetViews>
    <sheetView zoomScale="75" zoomScaleNormal="75" workbookViewId="0">
      <selection activeCell="G31" sqref="G31"/>
    </sheetView>
  </sheetViews>
  <sheetFormatPr defaultRowHeight="15.75"/>
  <cols>
    <col min="1" max="1" width="31.7109375" style="22" customWidth="1"/>
    <col min="2" max="2" width="28.28515625" style="22" bestFit="1" customWidth="1"/>
    <col min="3" max="3" width="12.85546875" style="22" customWidth="1"/>
    <col min="4" max="4" width="16.7109375" style="22" customWidth="1"/>
    <col min="5" max="5" width="19.42578125" style="22" customWidth="1"/>
    <col min="6" max="7" width="27.28515625" style="22" customWidth="1"/>
    <col min="8" max="8" width="13.85546875" style="22" customWidth="1"/>
    <col min="9" max="9" width="14" style="22" customWidth="1"/>
    <col min="10" max="12" width="13.85546875" style="22" customWidth="1"/>
    <col min="13" max="20" width="12.28515625" style="22" customWidth="1"/>
    <col min="21" max="16384" width="9.140625" style="22"/>
  </cols>
  <sheetData>
    <row r="1" spans="1:20">
      <c r="A1" s="269" t="s">
        <v>814</v>
      </c>
    </row>
    <row r="2" spans="1:20">
      <c r="A2" s="269" t="s">
        <v>815</v>
      </c>
    </row>
    <row r="3" spans="1:20">
      <c r="A3" s="12" t="s">
        <v>269</v>
      </c>
    </row>
    <row r="5" spans="1:20">
      <c r="A5" s="491" t="s">
        <v>74</v>
      </c>
      <c r="B5" s="491"/>
      <c r="C5" s="491"/>
      <c r="D5" s="491"/>
      <c r="E5" s="491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  <c r="T5" s="491"/>
    </row>
    <row r="6" spans="1:20"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20" ht="38.25" customHeight="1">
      <c r="A7" s="547" t="s">
        <v>39</v>
      </c>
      <c r="B7" s="548" t="s">
        <v>40</v>
      </c>
      <c r="C7" s="550" t="s">
        <v>41</v>
      </c>
      <c r="D7" s="551" t="s">
        <v>724</v>
      </c>
      <c r="E7" s="551" t="s">
        <v>768</v>
      </c>
      <c r="F7" s="551" t="s">
        <v>90</v>
      </c>
      <c r="G7" s="551" t="s">
        <v>91</v>
      </c>
      <c r="H7" s="551" t="s">
        <v>42</v>
      </c>
      <c r="I7" s="551" t="s">
        <v>43</v>
      </c>
      <c r="J7" s="551" t="s">
        <v>44</v>
      </c>
      <c r="K7" s="551" t="s">
        <v>45</v>
      </c>
      <c r="L7" s="551" t="s">
        <v>46</v>
      </c>
      <c r="M7" s="552" t="s">
        <v>79</v>
      </c>
      <c r="N7" s="553"/>
      <c r="O7" s="553"/>
      <c r="P7" s="553"/>
      <c r="Q7" s="553"/>
      <c r="R7" s="553"/>
      <c r="S7" s="553"/>
      <c r="T7" s="554"/>
    </row>
    <row r="8" spans="1:20" ht="48.75" customHeight="1">
      <c r="A8" s="547"/>
      <c r="B8" s="549"/>
      <c r="C8" s="550"/>
      <c r="D8" s="499"/>
      <c r="E8" s="499"/>
      <c r="F8" s="499"/>
      <c r="G8" s="499"/>
      <c r="H8" s="499"/>
      <c r="I8" s="499"/>
      <c r="J8" s="499"/>
      <c r="K8" s="499"/>
      <c r="L8" s="499"/>
      <c r="M8" s="20" t="s">
        <v>47</v>
      </c>
      <c r="N8" s="20" t="s">
        <v>48</v>
      </c>
      <c r="O8" s="20" t="s">
        <v>49</v>
      </c>
      <c r="P8" s="20" t="s">
        <v>50</v>
      </c>
      <c r="Q8" s="20" t="s">
        <v>51</v>
      </c>
      <c r="R8" s="20" t="s">
        <v>52</v>
      </c>
      <c r="S8" s="20" t="s">
        <v>53</v>
      </c>
      <c r="T8" s="20" t="s">
        <v>54</v>
      </c>
    </row>
    <row r="9" spans="1:20">
      <c r="A9" s="26" t="s">
        <v>78</v>
      </c>
      <c r="B9" s="26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</row>
    <row r="10" spans="1:20">
      <c r="A10" s="25" t="s">
        <v>2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</row>
    <row r="11" spans="1:20">
      <c r="A11" s="25" t="s">
        <v>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</row>
    <row r="12" spans="1:20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3" spans="1:20">
      <c r="A13" s="25" t="s">
        <v>2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</row>
    <row r="14" spans="1:20">
      <c r="A14" s="25" t="s">
        <v>2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</row>
    <row r="15" spans="1:20">
      <c r="A15" s="26" t="s">
        <v>55</v>
      </c>
      <c r="B15" s="26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0">
      <c r="A16" s="25" t="s">
        <v>2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</row>
    <row r="17" spans="1:20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0">
      <c r="A18" s="25" t="s">
        <v>2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</row>
    <row r="19" spans="1:20">
      <c r="A19" s="25" t="s">
        <v>2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</row>
    <row r="20" spans="1:20">
      <c r="A20" s="25" t="s">
        <v>2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</row>
    <row r="21" spans="1:20">
      <c r="A21" s="26" t="s">
        <v>3</v>
      </c>
      <c r="B21" s="26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0">
      <c r="A22" s="27" t="s">
        <v>56</v>
      </c>
      <c r="B22" s="26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</row>
    <row r="23" spans="1:20">
      <c r="A23" s="29" t="s">
        <v>57</v>
      </c>
      <c r="B23" s="30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5" spans="1:20">
      <c r="A25" s="104" t="s">
        <v>5</v>
      </c>
      <c r="B25" s="104"/>
      <c r="C25" s="12"/>
      <c r="D25" s="12"/>
      <c r="E25" s="12"/>
    </row>
    <row r="26" spans="1:20">
      <c r="A26" s="12" t="s">
        <v>270</v>
      </c>
      <c r="B26" s="12"/>
      <c r="C26" s="12"/>
      <c r="D26" s="12"/>
      <c r="E26" s="12"/>
      <c r="F26" s="12"/>
    </row>
    <row r="27" spans="1:20">
      <c r="A27" s="12"/>
      <c r="B27" s="12"/>
      <c r="C27" s="12"/>
      <c r="D27" s="12"/>
      <c r="E27" s="12"/>
      <c r="F27" s="12"/>
    </row>
    <row r="29" spans="1:20">
      <c r="A29" s="546" t="s">
        <v>840</v>
      </c>
      <c r="B29" s="546"/>
      <c r="D29" s="38"/>
      <c r="E29" s="38"/>
      <c r="F29" s="39" t="s">
        <v>76</v>
      </c>
      <c r="R29" s="2"/>
    </row>
    <row r="30" spans="1:20">
      <c r="C30" s="38" t="s">
        <v>75</v>
      </c>
    </row>
  </sheetData>
  <mergeCells count="15">
    <mergeCell ref="A29:B29"/>
    <mergeCell ref="A5:T5"/>
    <mergeCell ref="A7:A8"/>
    <mergeCell ref="B7:B8"/>
    <mergeCell ref="C7:C8"/>
    <mergeCell ref="F7:F8"/>
    <mergeCell ref="K7:K8"/>
    <mergeCell ref="L7:L8"/>
    <mergeCell ref="M7:T7"/>
    <mergeCell ref="G7:G8"/>
    <mergeCell ref="D7:D8"/>
    <mergeCell ref="E7:E8"/>
    <mergeCell ref="H7:H8"/>
    <mergeCell ref="I7:I8"/>
    <mergeCell ref="J7:J8"/>
  </mergeCells>
  <phoneticPr fontId="4" type="noConversion"/>
  <pageMargins left="0.25" right="0.25" top="0.75" bottom="0.75" header="0.3" footer="0.3"/>
  <pageSetup scale="40" orientation="landscape" horizontalDpi="4294967294" vertic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8" tint="-0.249977111117893"/>
    <pageSetUpPr fitToPage="1"/>
  </sheetPr>
  <dimension ref="A1:G47"/>
  <sheetViews>
    <sheetView topLeftCell="A15" zoomScale="85" zoomScaleNormal="85" workbookViewId="0">
      <selection sqref="A1:F42"/>
    </sheetView>
  </sheetViews>
  <sheetFormatPr defaultRowHeight="15.75"/>
  <cols>
    <col min="1" max="1" width="21.7109375" style="2" customWidth="1"/>
    <col min="2" max="2" width="21.7109375" style="61" customWidth="1"/>
    <col min="3" max="3" width="19.42578125" style="2" customWidth="1"/>
    <col min="4" max="4" width="37.28515625" style="2" customWidth="1"/>
    <col min="5" max="5" width="29.140625" style="2" customWidth="1"/>
    <col min="6" max="6" width="24.42578125" style="2" customWidth="1"/>
    <col min="7" max="16384" width="9.140625" style="2"/>
  </cols>
  <sheetData>
    <row r="1" spans="1:7" ht="20.25">
      <c r="A1" s="269" t="s">
        <v>814</v>
      </c>
      <c r="B1" s="186"/>
      <c r="C1" s="187"/>
      <c r="D1" s="187"/>
      <c r="E1" s="187"/>
      <c r="F1" s="187"/>
    </row>
    <row r="2" spans="1:7" ht="20.25">
      <c r="A2" s="269" t="s">
        <v>815</v>
      </c>
      <c r="B2" s="186"/>
      <c r="C2" s="187"/>
      <c r="D2" s="187"/>
      <c r="E2" s="187"/>
      <c r="F2" s="188" t="s">
        <v>745</v>
      </c>
    </row>
    <row r="3" spans="1:7" ht="20.25">
      <c r="A3" s="185"/>
      <c r="B3" s="186"/>
      <c r="C3" s="187"/>
      <c r="D3" s="187"/>
      <c r="E3" s="187"/>
      <c r="F3" s="187"/>
    </row>
    <row r="4" spans="1:7" ht="20.25">
      <c r="A4" s="185"/>
      <c r="B4" s="186"/>
      <c r="C4" s="187"/>
      <c r="D4" s="187"/>
      <c r="E4" s="187"/>
      <c r="F4" s="187"/>
    </row>
    <row r="5" spans="1:7" ht="20.25">
      <c r="A5" s="183"/>
      <c r="B5" s="184"/>
      <c r="C5" s="183"/>
      <c r="D5" s="183"/>
      <c r="E5" s="183"/>
      <c r="F5" s="183"/>
    </row>
    <row r="6" spans="1:7" ht="20.25">
      <c r="A6" s="559" t="s">
        <v>203</v>
      </c>
      <c r="B6" s="559"/>
      <c r="C6" s="559"/>
      <c r="D6" s="559"/>
      <c r="E6" s="559"/>
      <c r="F6" s="559"/>
      <c r="G6" s="1"/>
    </row>
    <row r="7" spans="1:7" ht="20.25">
      <c r="A7" s="183"/>
      <c r="B7" s="184"/>
      <c r="C7" s="183"/>
      <c r="D7" s="183"/>
      <c r="E7" s="183"/>
      <c r="F7" s="183"/>
    </row>
    <row r="8" spans="1:7" ht="20.25">
      <c r="A8" s="183"/>
      <c r="B8" s="184"/>
      <c r="C8" s="183"/>
      <c r="D8" s="183"/>
      <c r="E8" s="183"/>
      <c r="F8" s="183"/>
    </row>
    <row r="9" spans="1:7" ht="20.25">
      <c r="A9" s="185"/>
      <c r="B9" s="186"/>
      <c r="C9" s="185"/>
      <c r="D9" s="185"/>
      <c r="E9" s="185"/>
      <c r="F9" s="185"/>
      <c r="G9" s="1"/>
    </row>
    <row r="10" spans="1:7" ht="20.25">
      <c r="A10" s="183"/>
      <c r="B10" s="184"/>
      <c r="C10" s="183"/>
      <c r="D10" s="183"/>
      <c r="E10" s="183"/>
      <c r="F10" s="183"/>
    </row>
    <row r="11" spans="1:7" ht="150">
      <c r="A11" s="70" t="s">
        <v>204</v>
      </c>
      <c r="B11" s="298" t="s">
        <v>163</v>
      </c>
      <c r="C11" s="70" t="s">
        <v>205</v>
      </c>
      <c r="D11" s="70" t="s">
        <v>206</v>
      </c>
      <c r="E11" s="70" t="s">
        <v>207</v>
      </c>
      <c r="F11" s="70" t="s">
        <v>208</v>
      </c>
    </row>
    <row r="12" spans="1:7" ht="18.75">
      <c r="A12" s="70">
        <v>1</v>
      </c>
      <c r="B12" s="298">
        <v>2</v>
      </c>
      <c r="C12" s="70">
        <v>3</v>
      </c>
      <c r="D12" s="70">
        <v>4</v>
      </c>
      <c r="E12" s="70">
        <v>5</v>
      </c>
      <c r="F12" s="70">
        <v>6</v>
      </c>
    </row>
    <row r="13" spans="1:7" ht="18.75">
      <c r="A13" s="555" t="s">
        <v>823</v>
      </c>
      <c r="B13" s="84" t="s">
        <v>496</v>
      </c>
      <c r="C13" s="75" t="s">
        <v>824</v>
      </c>
      <c r="D13" s="299" t="s">
        <v>825</v>
      </c>
      <c r="E13" s="300">
        <v>4840519.9400000004</v>
      </c>
      <c r="F13" s="300">
        <f>E13</f>
        <v>4840519.9400000004</v>
      </c>
    </row>
    <row r="14" spans="1:7" ht="18.75">
      <c r="A14" s="555"/>
      <c r="B14" s="84" t="s">
        <v>496</v>
      </c>
      <c r="C14" s="75" t="s">
        <v>824</v>
      </c>
      <c r="D14" s="75" t="s">
        <v>826</v>
      </c>
      <c r="E14" s="300">
        <v>778627.88</v>
      </c>
      <c r="F14" s="300">
        <f t="shared" ref="F14:F20" si="0">E14</f>
        <v>778627.88</v>
      </c>
    </row>
    <row r="15" spans="1:7" ht="18.75">
      <c r="A15" s="555"/>
      <c r="B15" s="84" t="s">
        <v>496</v>
      </c>
      <c r="C15" s="75" t="s">
        <v>824</v>
      </c>
      <c r="D15" s="75" t="s">
        <v>827</v>
      </c>
      <c r="E15" s="300">
        <v>643851.13</v>
      </c>
      <c r="F15" s="300">
        <f t="shared" si="0"/>
        <v>643851.13</v>
      </c>
    </row>
    <row r="16" spans="1:7" ht="18.75">
      <c r="A16" s="555"/>
      <c r="B16" s="84" t="s">
        <v>496</v>
      </c>
      <c r="C16" s="75" t="s">
        <v>824</v>
      </c>
      <c r="D16" s="75" t="s">
        <v>828</v>
      </c>
      <c r="E16" s="300">
        <v>104330.33</v>
      </c>
      <c r="F16" s="300">
        <f t="shared" si="0"/>
        <v>104330.33</v>
      </c>
    </row>
    <row r="17" spans="1:6" ht="18.75">
      <c r="A17" s="555"/>
      <c r="B17" s="84" t="s">
        <v>496</v>
      </c>
      <c r="C17" s="75" t="s">
        <v>824</v>
      </c>
      <c r="D17" s="75" t="s">
        <v>829</v>
      </c>
      <c r="E17" s="300">
        <v>151560.03</v>
      </c>
      <c r="F17" s="300">
        <f t="shared" si="0"/>
        <v>151560.03</v>
      </c>
    </row>
    <row r="18" spans="1:6" ht="18.75">
      <c r="A18" s="555"/>
      <c r="B18" s="84" t="s">
        <v>496</v>
      </c>
      <c r="C18" s="75" t="s">
        <v>824</v>
      </c>
      <c r="D18" s="75" t="s">
        <v>830</v>
      </c>
      <c r="E18" s="300">
        <v>715654.22</v>
      </c>
      <c r="F18" s="300">
        <f t="shared" si="0"/>
        <v>715654.22</v>
      </c>
    </row>
    <row r="19" spans="1:6" ht="18.75">
      <c r="A19" s="556"/>
      <c r="B19" s="84" t="s">
        <v>496</v>
      </c>
      <c r="C19" s="75" t="s">
        <v>824</v>
      </c>
      <c r="D19" s="75" t="s">
        <v>831</v>
      </c>
      <c r="E19" s="301">
        <v>4303412.95</v>
      </c>
      <c r="F19" s="300">
        <f t="shared" si="0"/>
        <v>4303412.95</v>
      </c>
    </row>
    <row r="20" spans="1:6" ht="19.5" thickBot="1">
      <c r="A20" s="557"/>
      <c r="B20" s="302" t="s">
        <v>496</v>
      </c>
      <c r="C20" s="303" t="s">
        <v>824</v>
      </c>
      <c r="D20" s="303" t="s">
        <v>832</v>
      </c>
      <c r="E20" s="304">
        <v>1721400.14</v>
      </c>
      <c r="F20" s="300">
        <f t="shared" si="0"/>
        <v>1721400.14</v>
      </c>
    </row>
    <row r="21" spans="1:6" ht="19.5" thickTop="1">
      <c r="A21" s="558" t="s">
        <v>816</v>
      </c>
      <c r="B21" s="308" t="s">
        <v>496</v>
      </c>
      <c r="C21" s="305" t="s">
        <v>824</v>
      </c>
      <c r="D21" s="306" t="s">
        <v>825</v>
      </c>
      <c r="E21" s="307">
        <v>4368734.2</v>
      </c>
      <c r="F21" s="307">
        <f>E21</f>
        <v>4368734.2</v>
      </c>
    </row>
    <row r="22" spans="1:6" ht="18.75">
      <c r="A22" s="555"/>
      <c r="B22" s="84" t="s">
        <v>496</v>
      </c>
      <c r="C22" s="75" t="s">
        <v>824</v>
      </c>
      <c r="D22" s="75" t="s">
        <v>826</v>
      </c>
      <c r="E22" s="309">
        <v>37992.160000000033</v>
      </c>
      <c r="F22" s="309">
        <f t="shared" ref="F22:F28" si="1">E22</f>
        <v>37992.160000000033</v>
      </c>
    </row>
    <row r="23" spans="1:6" ht="18.75">
      <c r="A23" s="555"/>
      <c r="B23" s="84" t="s">
        <v>496</v>
      </c>
      <c r="C23" s="75" t="s">
        <v>824</v>
      </c>
      <c r="D23" s="75" t="s">
        <v>827</v>
      </c>
      <c r="E23" s="309">
        <v>110748.77000000002</v>
      </c>
      <c r="F23" s="309">
        <f t="shared" si="1"/>
        <v>110748.77000000002</v>
      </c>
    </row>
    <row r="24" spans="1:6" ht="18.75">
      <c r="A24" s="555"/>
      <c r="B24" s="84" t="s">
        <v>496</v>
      </c>
      <c r="C24" s="75" t="s">
        <v>824</v>
      </c>
      <c r="D24" s="75" t="s">
        <v>833</v>
      </c>
      <c r="E24" s="309">
        <v>91902.13</v>
      </c>
      <c r="F24" s="309">
        <f t="shared" si="1"/>
        <v>91902.13</v>
      </c>
    </row>
    <row r="25" spans="1:6" ht="18.75">
      <c r="A25" s="555"/>
      <c r="B25" s="84" t="s">
        <v>496</v>
      </c>
      <c r="C25" s="75" t="s">
        <v>824</v>
      </c>
      <c r="D25" s="452" t="s">
        <v>871</v>
      </c>
      <c r="E25" s="453">
        <v>243054.05</v>
      </c>
      <c r="F25" s="309">
        <f>+E25</f>
        <v>243054.05</v>
      </c>
    </row>
    <row r="26" spans="1:6" ht="18.75">
      <c r="A26" s="555"/>
      <c r="B26" s="84" t="s">
        <v>496</v>
      </c>
      <c r="C26" s="75" t="s">
        <v>824</v>
      </c>
      <c r="D26" s="75" t="s">
        <v>829</v>
      </c>
      <c r="E26" s="309">
        <v>141293.60999999999</v>
      </c>
      <c r="F26" s="309">
        <f t="shared" si="1"/>
        <v>141293.60999999999</v>
      </c>
    </row>
    <row r="27" spans="1:6" ht="18.75">
      <c r="A27" s="555"/>
      <c r="B27" s="84" t="s">
        <v>496</v>
      </c>
      <c r="C27" s="75" t="s">
        <v>824</v>
      </c>
      <c r="D27" s="75" t="s">
        <v>830</v>
      </c>
      <c r="E27" s="309">
        <v>373194.77999999997</v>
      </c>
      <c r="F27" s="309">
        <f t="shared" si="1"/>
        <v>373194.77999999997</v>
      </c>
    </row>
    <row r="28" spans="1:6" ht="18.75">
      <c r="A28" s="556"/>
      <c r="B28" s="84" t="s">
        <v>496</v>
      </c>
      <c r="C28" s="75" t="s">
        <v>824</v>
      </c>
      <c r="D28" s="75" t="s">
        <v>831</v>
      </c>
      <c r="E28" s="309">
        <v>24387.620000000112</v>
      </c>
      <c r="F28" s="309">
        <f t="shared" si="1"/>
        <v>24387.620000000112</v>
      </c>
    </row>
    <row r="29" spans="1:6" ht="19.5" thickBot="1">
      <c r="A29" s="557"/>
      <c r="B29" s="302" t="s">
        <v>496</v>
      </c>
      <c r="C29" s="303" t="s">
        <v>824</v>
      </c>
      <c r="D29" s="303" t="s">
        <v>832</v>
      </c>
      <c r="E29" s="311">
        <v>1566440.92</v>
      </c>
      <c r="F29" s="311">
        <v>1566440.92</v>
      </c>
    </row>
    <row r="30" spans="1:6" ht="19.5" thickTop="1">
      <c r="A30" s="558" t="s">
        <v>841</v>
      </c>
      <c r="B30" s="308" t="s">
        <v>496</v>
      </c>
      <c r="C30" s="305" t="s">
        <v>824</v>
      </c>
      <c r="D30" s="306" t="s">
        <v>825</v>
      </c>
      <c r="E30" s="364">
        <v>4788628.59</v>
      </c>
      <c r="F30" s="364">
        <f>E30</f>
        <v>4788628.59</v>
      </c>
    </row>
    <row r="31" spans="1:6" ht="18.75">
      <c r="A31" s="555"/>
      <c r="B31" s="84" t="s">
        <v>496</v>
      </c>
      <c r="C31" s="75" t="s">
        <v>824</v>
      </c>
      <c r="D31" s="75" t="s">
        <v>826</v>
      </c>
      <c r="E31" s="364">
        <v>46913.18</v>
      </c>
      <c r="F31" s="364">
        <f t="shared" ref="F31:F37" si="2">E31</f>
        <v>46913.18</v>
      </c>
    </row>
    <row r="32" spans="1:6" ht="18.75">
      <c r="A32" s="555"/>
      <c r="B32" s="84" t="s">
        <v>496</v>
      </c>
      <c r="C32" s="75" t="s">
        <v>824</v>
      </c>
      <c r="D32" s="75" t="s">
        <v>827</v>
      </c>
      <c r="E32" s="309">
        <v>263967.43</v>
      </c>
      <c r="F32" s="309">
        <f t="shared" si="2"/>
        <v>263967.43</v>
      </c>
    </row>
    <row r="33" spans="1:6" ht="18.75">
      <c r="A33" s="555"/>
      <c r="B33" s="84" t="s">
        <v>496</v>
      </c>
      <c r="C33" s="75" t="s">
        <v>824</v>
      </c>
      <c r="D33" s="75" t="s">
        <v>833</v>
      </c>
      <c r="E33" s="309">
        <v>136584.57</v>
      </c>
      <c r="F33" s="309">
        <f t="shared" si="2"/>
        <v>136584.57</v>
      </c>
    </row>
    <row r="34" spans="1:6" ht="18.75">
      <c r="A34" s="555"/>
      <c r="B34" s="84" t="s">
        <v>496</v>
      </c>
      <c r="C34" s="75" t="s">
        <v>824</v>
      </c>
      <c r="D34" s="75" t="s">
        <v>839</v>
      </c>
      <c r="E34" s="309">
        <f>1341433.05+28452.72</f>
        <v>1369885.77</v>
      </c>
      <c r="F34" s="309">
        <f t="shared" si="2"/>
        <v>1369885.77</v>
      </c>
    </row>
    <row r="35" spans="1:6" ht="18.75">
      <c r="A35" s="555"/>
      <c r="B35" s="84" t="s">
        <v>496</v>
      </c>
      <c r="C35" s="75" t="s">
        <v>824</v>
      </c>
      <c r="D35" s="75" t="s">
        <v>830</v>
      </c>
      <c r="E35" s="309">
        <v>78921.03</v>
      </c>
      <c r="F35" s="309">
        <f t="shared" si="2"/>
        <v>78921.03</v>
      </c>
    </row>
    <row r="36" spans="1:6" ht="18.75">
      <c r="A36" s="556"/>
      <c r="B36" s="84" t="s">
        <v>496</v>
      </c>
      <c r="C36" s="75" t="s">
        <v>824</v>
      </c>
      <c r="D36" s="75" t="s">
        <v>831</v>
      </c>
      <c r="E36" s="309">
        <v>23988.62</v>
      </c>
      <c r="F36" s="309">
        <f t="shared" si="2"/>
        <v>23988.62</v>
      </c>
    </row>
    <row r="37" spans="1:6" ht="18.75">
      <c r="A37" s="556"/>
      <c r="B37" s="84" t="s">
        <v>496</v>
      </c>
      <c r="C37" s="75" t="s">
        <v>824</v>
      </c>
      <c r="D37" s="344" t="s">
        <v>838</v>
      </c>
      <c r="E37" s="309">
        <v>7742.23</v>
      </c>
      <c r="F37" s="309">
        <f t="shared" si="2"/>
        <v>7742.23</v>
      </c>
    </row>
    <row r="38" spans="1:6" ht="19.5" thickBot="1">
      <c r="A38" s="557"/>
      <c r="B38" s="84" t="s">
        <v>496</v>
      </c>
      <c r="C38" s="303" t="s">
        <v>824</v>
      </c>
      <c r="D38" s="303" t="s">
        <v>832</v>
      </c>
      <c r="E38" s="310">
        <v>217007.1</v>
      </c>
      <c r="F38" s="310">
        <f>E38</f>
        <v>217007.1</v>
      </c>
    </row>
    <row r="39" spans="1:6" ht="16.5" thickTop="1">
      <c r="E39" s="345"/>
    </row>
    <row r="41" spans="1:6">
      <c r="A41" s="233" t="s">
        <v>840</v>
      </c>
      <c r="B41" s="22"/>
      <c r="C41" s="22"/>
      <c r="E41" s="148" t="s">
        <v>834</v>
      </c>
      <c r="F41" s="236"/>
    </row>
    <row r="42" spans="1:6" ht="20.25">
      <c r="A42" s="183"/>
      <c r="B42" s="184"/>
      <c r="C42" s="183"/>
      <c r="D42" s="136" t="s">
        <v>717</v>
      </c>
      <c r="E42" s="183"/>
      <c r="F42" s="183"/>
    </row>
    <row r="43" spans="1:6" ht="20.25">
      <c r="A43" s="183"/>
      <c r="B43" s="184"/>
      <c r="C43" s="183"/>
      <c r="D43" s="183"/>
      <c r="E43" s="183"/>
      <c r="F43" s="183"/>
    </row>
    <row r="47" spans="1:6">
      <c r="F47" s="433"/>
    </row>
  </sheetData>
  <mergeCells count="4">
    <mergeCell ref="A13:A20"/>
    <mergeCell ref="A21:A29"/>
    <mergeCell ref="A30:A38"/>
    <mergeCell ref="A6:F6"/>
  </mergeCells>
  <pageMargins left="0.7" right="0.7" top="0.75" bottom="0.75" header="0.3" footer="0.3"/>
  <pageSetup scale="81" orientation="landscape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I33"/>
  <sheetViews>
    <sheetView topLeftCell="A13" workbookViewId="0">
      <selection sqref="A1:H28"/>
    </sheetView>
  </sheetViews>
  <sheetFormatPr defaultRowHeight="15.75"/>
  <cols>
    <col min="1" max="1" width="91.140625" style="22" customWidth="1"/>
    <col min="2" max="2" width="21.7109375" style="22" customWidth="1"/>
    <col min="3" max="3" width="18.5703125" style="22" bestFit="1" customWidth="1"/>
    <col min="4" max="4" width="22.42578125" style="22" bestFit="1" customWidth="1"/>
    <col min="5" max="5" width="13.7109375" style="22" customWidth="1"/>
    <col min="6" max="7" width="11.7109375" style="22" bestFit="1" customWidth="1"/>
    <col min="8" max="8" width="12.42578125" style="22" customWidth="1"/>
    <col min="9" max="16384" width="9.140625" style="22"/>
  </cols>
  <sheetData>
    <row r="1" spans="1:9">
      <c r="A1" s="269" t="s">
        <v>814</v>
      </c>
      <c r="B1" s="167"/>
      <c r="C1" s="167"/>
      <c r="D1" s="167"/>
      <c r="E1" s="167"/>
      <c r="F1" s="167"/>
      <c r="G1" s="167"/>
      <c r="H1" s="168" t="s">
        <v>744</v>
      </c>
    </row>
    <row r="2" spans="1:9">
      <c r="A2" s="269" t="s">
        <v>815</v>
      </c>
      <c r="B2" s="167"/>
      <c r="C2" s="167"/>
      <c r="D2" s="167"/>
      <c r="E2" s="167"/>
      <c r="F2" s="167"/>
      <c r="G2" s="167"/>
      <c r="H2" s="167"/>
    </row>
    <row r="3" spans="1:9">
      <c r="A3" s="167"/>
      <c r="B3" s="167"/>
      <c r="C3" s="167"/>
      <c r="D3" s="167"/>
      <c r="E3" s="167"/>
      <c r="F3" s="167"/>
      <c r="G3" s="167"/>
      <c r="H3" s="167"/>
    </row>
    <row r="4" spans="1:9">
      <c r="A4" s="580" t="s">
        <v>753</v>
      </c>
      <c r="B4" s="580"/>
      <c r="C4" s="580"/>
      <c r="D4" s="580"/>
      <c r="E4" s="167"/>
      <c r="F4" s="167"/>
      <c r="G4" s="167"/>
      <c r="H4" s="167"/>
    </row>
    <row r="5" spans="1:9" ht="16.5" thickBot="1">
      <c r="A5" s="167"/>
      <c r="B5" s="167"/>
      <c r="C5" s="167"/>
      <c r="D5" s="167"/>
      <c r="E5" s="167"/>
      <c r="F5" s="167"/>
      <c r="G5" s="167"/>
      <c r="H5" s="167"/>
    </row>
    <row r="6" spans="1:9" ht="16.5" thickBot="1">
      <c r="A6" s="581"/>
      <c r="B6" s="582"/>
      <c r="C6" s="583" t="s">
        <v>339</v>
      </c>
      <c r="D6" s="563"/>
      <c r="E6" s="563"/>
      <c r="F6" s="563"/>
      <c r="G6" s="563"/>
      <c r="H6" s="564"/>
    </row>
    <row r="7" spans="1:9" ht="19.5" customHeight="1" thickBot="1">
      <c r="A7" s="584" t="s">
        <v>777</v>
      </c>
      <c r="B7" s="585"/>
      <c r="C7" s="169" t="s">
        <v>766</v>
      </c>
      <c r="D7" s="170" t="s">
        <v>767</v>
      </c>
      <c r="E7" s="171" t="s">
        <v>854</v>
      </c>
      <c r="F7" s="171" t="s">
        <v>855</v>
      </c>
      <c r="G7" s="171" t="s">
        <v>856</v>
      </c>
      <c r="H7" s="171" t="s">
        <v>857</v>
      </c>
    </row>
    <row r="8" spans="1:9" ht="19.5" customHeight="1">
      <c r="A8" s="574" t="s">
        <v>754</v>
      </c>
      <c r="B8" s="575"/>
      <c r="C8" s="375">
        <v>3306</v>
      </c>
      <c r="D8" s="376">
        <v>297683</v>
      </c>
      <c r="E8" s="377">
        <f>51528+3607</f>
        <v>55135</v>
      </c>
      <c r="F8" s="377">
        <f>32833+2298</f>
        <v>35131</v>
      </c>
      <c r="G8" s="377">
        <v>8472</v>
      </c>
      <c r="H8" s="172"/>
    </row>
    <row r="9" spans="1:9" ht="19.5" customHeight="1">
      <c r="A9" s="574" t="s">
        <v>755</v>
      </c>
      <c r="B9" s="575"/>
      <c r="C9" s="173"/>
      <c r="D9" s="174"/>
      <c r="E9" s="175"/>
      <c r="F9" s="175"/>
      <c r="G9" s="175"/>
      <c r="H9" s="175"/>
      <c r="I9" s="379"/>
    </row>
    <row r="10" spans="1:9" ht="19.5" customHeight="1">
      <c r="A10" s="574" t="s">
        <v>778</v>
      </c>
      <c r="B10" s="575"/>
      <c r="C10" s="173"/>
      <c r="D10" s="174"/>
      <c r="E10" s="175"/>
      <c r="F10" s="175"/>
      <c r="G10" s="175"/>
      <c r="H10" s="175"/>
    </row>
    <row r="11" spans="1:9" ht="19.5" customHeight="1" thickBot="1">
      <c r="A11" s="576" t="s">
        <v>756</v>
      </c>
      <c r="B11" s="577"/>
      <c r="C11" s="176"/>
      <c r="D11" s="177"/>
      <c r="E11" s="178"/>
      <c r="F11" s="178"/>
      <c r="G11" s="178"/>
      <c r="H11" s="178"/>
    </row>
    <row r="12" spans="1:9" ht="19.5" customHeight="1">
      <c r="A12" s="167"/>
      <c r="B12" s="167"/>
      <c r="C12" s="167"/>
      <c r="D12" s="167"/>
      <c r="E12" s="167"/>
      <c r="F12" s="167"/>
      <c r="G12" s="167"/>
      <c r="H12" s="167"/>
    </row>
    <row r="13" spans="1:9" ht="147" customHeight="1">
      <c r="A13" s="578" t="s">
        <v>779</v>
      </c>
      <c r="B13" s="578"/>
      <c r="C13" s="578"/>
      <c r="D13" s="578"/>
      <c r="E13" s="578"/>
      <c r="F13" s="578"/>
      <c r="G13" s="578"/>
      <c r="H13" s="578"/>
    </row>
    <row r="14" spans="1:9" ht="16.5" thickBot="1">
      <c r="A14" s="167"/>
      <c r="B14" s="167"/>
      <c r="C14" s="167"/>
      <c r="D14" s="579"/>
      <c r="E14" s="579"/>
      <c r="F14" s="167"/>
      <c r="G14" s="167"/>
      <c r="H14" s="167"/>
    </row>
    <row r="15" spans="1:9" ht="16.5" thickBot="1">
      <c r="A15" s="560" t="s">
        <v>757</v>
      </c>
      <c r="B15" s="561"/>
      <c r="C15" s="562" t="s">
        <v>339</v>
      </c>
      <c r="D15" s="563"/>
      <c r="E15" s="563"/>
      <c r="F15" s="563"/>
      <c r="G15" s="563"/>
      <c r="H15" s="564"/>
    </row>
    <row r="16" spans="1:9" ht="16.5" thickBot="1">
      <c r="A16" s="568"/>
      <c r="B16" s="569"/>
      <c r="C16" s="169" t="s">
        <v>766</v>
      </c>
      <c r="D16" s="170" t="s">
        <v>767</v>
      </c>
      <c r="E16" s="171" t="s">
        <v>854</v>
      </c>
      <c r="F16" s="171" t="s">
        <v>855</v>
      </c>
      <c r="G16" s="171" t="s">
        <v>856</v>
      </c>
      <c r="H16" s="171" t="s">
        <v>857</v>
      </c>
    </row>
    <row r="17" spans="1:8">
      <c r="A17" s="570" t="s">
        <v>758</v>
      </c>
      <c r="B17" s="571"/>
      <c r="C17" s="375">
        <v>3306</v>
      </c>
      <c r="D17" s="376">
        <v>297683</v>
      </c>
      <c r="E17" s="377">
        <f>51528+3607</f>
        <v>55135</v>
      </c>
      <c r="F17" s="377">
        <f>32833+2298</f>
        <v>35131</v>
      </c>
      <c r="G17" s="377">
        <v>8472</v>
      </c>
      <c r="H17" s="172"/>
    </row>
    <row r="18" spans="1:8">
      <c r="A18" s="572" t="s">
        <v>759</v>
      </c>
      <c r="B18" s="573"/>
      <c r="C18" s="378">
        <v>3306</v>
      </c>
      <c r="D18" s="376">
        <v>297683</v>
      </c>
      <c r="E18" s="377">
        <f>51528+3607</f>
        <v>55135</v>
      </c>
      <c r="F18" s="377">
        <f>32833+2298</f>
        <v>35131</v>
      </c>
      <c r="G18" s="174">
        <v>8472</v>
      </c>
      <c r="H18" s="175"/>
    </row>
    <row r="19" spans="1:8">
      <c r="A19" s="570" t="s">
        <v>760</v>
      </c>
      <c r="B19" s="571"/>
      <c r="C19" s="179"/>
      <c r="D19" s="174"/>
      <c r="E19" s="174"/>
      <c r="F19" s="174"/>
      <c r="G19" s="174"/>
      <c r="H19" s="175"/>
    </row>
    <row r="20" spans="1:8">
      <c r="A20" s="570" t="s">
        <v>761</v>
      </c>
      <c r="B20" s="571"/>
      <c r="C20" s="179"/>
      <c r="D20" s="174"/>
      <c r="E20" s="174"/>
      <c r="F20" s="174"/>
      <c r="G20" s="174"/>
      <c r="H20" s="175"/>
    </row>
    <row r="21" spans="1:8">
      <c r="A21" s="570" t="s">
        <v>762</v>
      </c>
      <c r="B21" s="571"/>
      <c r="C21" s="179"/>
      <c r="D21" s="174"/>
      <c r="E21" s="174"/>
      <c r="F21" s="174"/>
      <c r="G21" s="174"/>
      <c r="H21" s="175"/>
    </row>
    <row r="22" spans="1:8" ht="16.5" thickBot="1">
      <c r="A22" s="565" t="s">
        <v>763</v>
      </c>
      <c r="B22" s="566"/>
      <c r="C22" s="180"/>
      <c r="D22" s="177"/>
      <c r="E22" s="177"/>
      <c r="F22" s="177"/>
      <c r="G22" s="177"/>
      <c r="H22" s="178"/>
    </row>
    <row r="23" spans="1:8">
      <c r="A23" s="181"/>
      <c r="B23" s="181"/>
      <c r="C23" s="181"/>
      <c r="D23" s="182"/>
      <c r="E23" s="167"/>
      <c r="F23" s="167"/>
      <c r="G23" s="167"/>
      <c r="H23" s="167"/>
    </row>
    <row r="24" spans="1:8" ht="84" customHeight="1">
      <c r="A24" s="567" t="s">
        <v>764</v>
      </c>
      <c r="B24" s="567"/>
      <c r="C24" s="567"/>
      <c r="D24" s="567"/>
      <c r="E24" s="567"/>
      <c r="F24" s="567"/>
      <c r="G24" s="567"/>
      <c r="H24" s="567"/>
    </row>
    <row r="25" spans="1:8" ht="20.25" customHeight="1">
      <c r="A25" s="237"/>
      <c r="B25" s="237"/>
      <c r="C25" s="237"/>
      <c r="D25" s="237"/>
      <c r="E25" s="237"/>
      <c r="F25" s="237"/>
      <c r="G25" s="237"/>
      <c r="H25" s="237"/>
    </row>
    <row r="26" spans="1:8" ht="19.5" customHeight="1">
      <c r="A26" s="237"/>
      <c r="B26" s="237"/>
      <c r="C26" s="237"/>
      <c r="D26" s="237"/>
      <c r="E26" s="237"/>
      <c r="F26" s="237"/>
      <c r="G26" s="237"/>
      <c r="H26" s="237"/>
    </row>
    <row r="27" spans="1:8">
      <c r="A27" s="233" t="s">
        <v>840</v>
      </c>
      <c r="D27" s="490" t="s">
        <v>790</v>
      </c>
      <c r="E27" s="490"/>
      <c r="F27" s="490"/>
      <c r="G27" s="490"/>
      <c r="H27" s="490"/>
    </row>
    <row r="28" spans="1:8" ht="20.25">
      <c r="A28" s="183"/>
      <c r="B28" s="136" t="s">
        <v>717</v>
      </c>
      <c r="C28" s="183"/>
      <c r="E28" s="183"/>
      <c r="F28" s="183"/>
    </row>
    <row r="29" spans="1:8">
      <c r="A29" s="147"/>
      <c r="B29" s="147"/>
      <c r="C29" s="147"/>
      <c r="D29" s="147"/>
      <c r="F29" s="148"/>
    </row>
    <row r="30" spans="1:8">
      <c r="A30" s="147"/>
      <c r="B30" s="147"/>
      <c r="C30" s="147"/>
      <c r="D30" s="147"/>
    </row>
    <row r="31" spans="1:8">
      <c r="A31" s="147"/>
      <c r="B31" s="147"/>
      <c r="C31" s="147"/>
      <c r="D31" s="147"/>
    </row>
    <row r="32" spans="1:8">
      <c r="A32" s="147"/>
      <c r="B32" s="147"/>
      <c r="C32" s="147"/>
      <c r="D32" s="147"/>
    </row>
    <row r="33" spans="1:4" ht="51" customHeight="1">
      <c r="A33" s="147"/>
      <c r="B33" s="147"/>
      <c r="C33" s="147"/>
      <c r="D33" s="147"/>
    </row>
  </sheetData>
  <mergeCells count="21">
    <mergeCell ref="A4:D4"/>
    <mergeCell ref="A6:B6"/>
    <mergeCell ref="C6:H6"/>
    <mergeCell ref="A7:B7"/>
    <mergeCell ref="A8:B8"/>
    <mergeCell ref="A9:B9"/>
    <mergeCell ref="A10:B10"/>
    <mergeCell ref="A11:B11"/>
    <mergeCell ref="A13:H13"/>
    <mergeCell ref="D14:E14"/>
    <mergeCell ref="A15:B15"/>
    <mergeCell ref="C15:H15"/>
    <mergeCell ref="D27:H27"/>
    <mergeCell ref="A22:B22"/>
    <mergeCell ref="A24:H24"/>
    <mergeCell ref="A16:B16"/>
    <mergeCell ref="A17:B17"/>
    <mergeCell ref="A18:B18"/>
    <mergeCell ref="A19:B19"/>
    <mergeCell ref="A20:B20"/>
    <mergeCell ref="A21:B21"/>
  </mergeCells>
  <pageMargins left="0.7" right="0.7" top="0.75" bottom="0.75" header="0.3" footer="0.3"/>
  <pageSetup paperSize="9" scale="65" orientation="landscape" horizontalDpi="4294967294" verticalDpi="4294967294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3"/>
  <sheetViews>
    <sheetView tabSelected="1" topLeftCell="A47" workbookViewId="0">
      <selection sqref="A1:G65"/>
    </sheetView>
  </sheetViews>
  <sheetFormatPr defaultColWidth="9.140625" defaultRowHeight="15.75"/>
  <cols>
    <col min="1" max="2" width="13.5703125" style="62" customWidth="1"/>
    <col min="3" max="3" width="76.85546875" style="62" customWidth="1"/>
    <col min="4" max="4" width="27.85546875" style="62" customWidth="1"/>
    <col min="5" max="6" width="18.5703125" style="62" customWidth="1"/>
    <col min="7" max="7" width="19.5703125" style="62" customWidth="1"/>
    <col min="8" max="8" width="26" style="62" customWidth="1"/>
    <col min="9" max="9" width="29.140625" style="62" customWidth="1"/>
    <col min="10" max="16384" width="9.140625" style="62"/>
  </cols>
  <sheetData>
    <row r="1" spans="1:8" ht="15.75" customHeight="1">
      <c r="A1" s="269" t="s">
        <v>814</v>
      </c>
      <c r="G1" s="201" t="s">
        <v>765</v>
      </c>
    </row>
    <row r="2" spans="1:8" ht="15.75" customHeight="1">
      <c r="A2" s="269" t="s">
        <v>815</v>
      </c>
      <c r="G2" s="201"/>
    </row>
    <row r="3" spans="1:8" ht="15.75" customHeight="1"/>
    <row r="4" spans="1:8" ht="15" customHeight="1">
      <c r="A4" s="586" t="s">
        <v>128</v>
      </c>
      <c r="B4" s="586"/>
      <c r="C4" s="587"/>
      <c r="D4" s="587"/>
      <c r="E4" s="587"/>
      <c r="F4" s="587"/>
      <c r="G4" s="587"/>
      <c r="H4" s="202"/>
    </row>
    <row r="5" spans="1:8" ht="15" customHeight="1">
      <c r="A5" s="587"/>
      <c r="B5" s="587"/>
      <c r="C5" s="587"/>
      <c r="D5" s="587"/>
      <c r="E5" s="587"/>
      <c r="F5" s="587"/>
      <c r="G5" s="587"/>
      <c r="H5" s="202"/>
    </row>
    <row r="7" spans="1:8">
      <c r="C7" s="63"/>
      <c r="D7" s="63"/>
      <c r="E7" s="63"/>
      <c r="F7" s="63"/>
      <c r="G7" s="64" t="s">
        <v>4</v>
      </c>
      <c r="H7" s="63"/>
    </row>
    <row r="8" spans="1:8" s="204" customFormat="1" ht="42.75" customHeight="1">
      <c r="A8" s="65" t="s">
        <v>129</v>
      </c>
      <c r="B8" s="65" t="s">
        <v>163</v>
      </c>
      <c r="C8" s="65" t="s">
        <v>130</v>
      </c>
      <c r="D8" s="65" t="s">
        <v>164</v>
      </c>
      <c r="E8" s="65" t="s">
        <v>669</v>
      </c>
      <c r="F8" s="128" t="s">
        <v>670</v>
      </c>
      <c r="G8" s="66" t="s">
        <v>671</v>
      </c>
      <c r="H8" s="203" t="s">
        <v>8</v>
      </c>
    </row>
    <row r="9" spans="1:8" s="204" customFormat="1" ht="35.25" customHeight="1">
      <c r="A9" s="65">
        <v>1</v>
      </c>
      <c r="B9" s="65">
        <v>2</v>
      </c>
      <c r="C9" s="65">
        <v>3</v>
      </c>
      <c r="D9" s="65"/>
      <c r="E9" s="65">
        <v>4</v>
      </c>
      <c r="F9" s="65">
        <v>5</v>
      </c>
      <c r="G9" s="66" t="s">
        <v>672</v>
      </c>
      <c r="H9" s="203"/>
    </row>
    <row r="10" spans="1:8" s="204" customFormat="1" ht="15" customHeight="1">
      <c r="A10" s="65"/>
      <c r="B10" s="65"/>
      <c r="C10" s="67" t="s">
        <v>94</v>
      </c>
      <c r="D10" s="67"/>
      <c r="E10" s="67"/>
      <c r="F10" s="67"/>
      <c r="G10" s="66"/>
      <c r="H10" s="203"/>
    </row>
    <row r="11" spans="1:8">
      <c r="A11" s="205" t="s">
        <v>80</v>
      </c>
      <c r="B11" s="205"/>
      <c r="C11" s="206" t="s">
        <v>165</v>
      </c>
      <c r="D11" s="365" t="s">
        <v>673</v>
      </c>
      <c r="E11" s="347">
        <f>E12+E13+E14+E15</f>
        <v>670912057.91000009</v>
      </c>
      <c r="F11" s="347">
        <f>F12+F13+F14+F15</f>
        <v>64348100.189999998</v>
      </c>
      <c r="G11" s="360">
        <f>+E11-F11</f>
        <v>606563957.72000003</v>
      </c>
      <c r="H11" s="207"/>
    </row>
    <row r="12" spans="1:8">
      <c r="A12" s="208" t="s">
        <v>131</v>
      </c>
      <c r="B12" s="208"/>
      <c r="C12" s="209" t="s">
        <v>167</v>
      </c>
      <c r="D12" s="210"/>
      <c r="E12" s="349"/>
      <c r="F12" s="349"/>
      <c r="G12" s="348">
        <f t="shared" ref="G12:G61" si="0">+E12-F12</f>
        <v>0</v>
      </c>
      <c r="H12" s="63"/>
    </row>
    <row r="13" spans="1:8">
      <c r="A13" s="208" t="s">
        <v>132</v>
      </c>
      <c r="B13" s="208"/>
      <c r="C13" s="209" t="s">
        <v>168</v>
      </c>
      <c r="D13" s="210"/>
      <c r="E13" s="349"/>
      <c r="F13" s="349"/>
      <c r="G13" s="348">
        <f t="shared" si="0"/>
        <v>0</v>
      </c>
      <c r="H13" s="211"/>
    </row>
    <row r="14" spans="1:8">
      <c r="A14" s="208" t="s">
        <v>133</v>
      </c>
      <c r="B14" s="208"/>
      <c r="C14" s="209" t="s">
        <v>169</v>
      </c>
      <c r="D14" s="210"/>
      <c r="E14" s="349"/>
      <c r="F14" s="349"/>
      <c r="G14" s="348">
        <f t="shared" si="0"/>
        <v>0</v>
      </c>
      <c r="H14" s="63"/>
    </row>
    <row r="15" spans="1:8">
      <c r="A15" s="208" t="s">
        <v>170</v>
      </c>
      <c r="B15" s="208"/>
      <c r="C15" s="209" t="s">
        <v>171</v>
      </c>
      <c r="D15" s="210"/>
      <c r="E15" s="349">
        <v>670912057.91000009</v>
      </c>
      <c r="F15" s="349">
        <v>64348100.189999998</v>
      </c>
      <c r="G15" s="348">
        <f t="shared" si="0"/>
        <v>606563957.72000003</v>
      </c>
      <c r="H15" s="63"/>
    </row>
    <row r="16" spans="1:8" ht="31.5">
      <c r="A16" s="212" t="s">
        <v>81</v>
      </c>
      <c r="B16" s="213"/>
      <c r="C16" s="206" t="s">
        <v>172</v>
      </c>
      <c r="D16" s="365" t="s">
        <v>674</v>
      </c>
      <c r="E16" s="347">
        <f>E17+E18+E19+E20</f>
        <v>86558536.090000004</v>
      </c>
      <c r="F16" s="347">
        <f>F17+F18+F19+F20</f>
        <v>383438</v>
      </c>
      <c r="G16" s="360">
        <f t="shared" si="0"/>
        <v>86175098.090000004</v>
      </c>
      <c r="H16" s="359"/>
    </row>
    <row r="17" spans="1:8">
      <c r="A17" s="208" t="s">
        <v>134</v>
      </c>
      <c r="B17" s="208"/>
      <c r="C17" s="209" t="s">
        <v>167</v>
      </c>
      <c r="D17" s="210"/>
      <c r="E17" s="349">
        <v>86558536.090000004</v>
      </c>
      <c r="F17" s="349">
        <v>383438</v>
      </c>
      <c r="G17" s="348">
        <f t="shared" si="0"/>
        <v>86175098.090000004</v>
      </c>
      <c r="H17" s="214"/>
    </row>
    <row r="18" spans="1:8">
      <c r="A18" s="208" t="s">
        <v>135</v>
      </c>
      <c r="B18" s="208"/>
      <c r="C18" s="209" t="s">
        <v>168</v>
      </c>
      <c r="D18" s="210"/>
      <c r="E18" s="349"/>
      <c r="F18" s="349"/>
      <c r="G18" s="348">
        <f t="shared" si="0"/>
        <v>0</v>
      </c>
      <c r="H18" s="63"/>
    </row>
    <row r="19" spans="1:8">
      <c r="A19" s="208" t="s">
        <v>136</v>
      </c>
      <c r="B19" s="208"/>
      <c r="C19" s="209" t="s">
        <v>169</v>
      </c>
      <c r="D19" s="210"/>
      <c r="E19" s="349"/>
      <c r="F19" s="349"/>
      <c r="G19" s="348">
        <f t="shared" si="0"/>
        <v>0</v>
      </c>
      <c r="H19" s="63"/>
    </row>
    <row r="20" spans="1:8">
      <c r="A20" s="208" t="s">
        <v>174</v>
      </c>
      <c r="B20" s="208"/>
      <c r="C20" s="209" t="s">
        <v>171</v>
      </c>
      <c r="D20" s="210"/>
      <c r="E20" s="349"/>
      <c r="F20" s="349"/>
      <c r="G20" s="348">
        <f t="shared" si="0"/>
        <v>0</v>
      </c>
      <c r="H20" s="63"/>
    </row>
    <row r="21" spans="1:8">
      <c r="A21" s="215" t="s">
        <v>82</v>
      </c>
      <c r="B21" s="215"/>
      <c r="C21" s="216" t="s">
        <v>175</v>
      </c>
      <c r="D21" s="366" t="s">
        <v>675</v>
      </c>
      <c r="E21" s="350">
        <f>E22+E23+E24+E25</f>
        <v>0</v>
      </c>
      <c r="F21" s="350">
        <f>F22+F23+F24+F25</f>
        <v>0</v>
      </c>
      <c r="G21" s="348">
        <f t="shared" si="0"/>
        <v>0</v>
      </c>
      <c r="H21" s="104"/>
    </row>
    <row r="22" spans="1:8">
      <c r="A22" s="217" t="s">
        <v>137</v>
      </c>
      <c r="B22" s="217"/>
      <c r="C22" s="218" t="s">
        <v>138</v>
      </c>
      <c r="D22" s="219"/>
      <c r="E22" s="348"/>
      <c r="F22" s="348"/>
      <c r="G22" s="348">
        <f t="shared" si="0"/>
        <v>0</v>
      </c>
      <c r="H22" s="63"/>
    </row>
    <row r="23" spans="1:8">
      <c r="A23" s="217" t="s">
        <v>139</v>
      </c>
      <c r="B23" s="217"/>
      <c r="C23" s="218" t="s">
        <v>177</v>
      </c>
      <c r="D23" s="219"/>
      <c r="E23" s="348"/>
      <c r="F23" s="348"/>
      <c r="G23" s="348">
        <f t="shared" si="0"/>
        <v>0</v>
      </c>
      <c r="H23" s="63"/>
    </row>
    <row r="24" spans="1:8">
      <c r="A24" s="217" t="s">
        <v>178</v>
      </c>
      <c r="B24" s="217"/>
      <c r="C24" s="218" t="s">
        <v>179</v>
      </c>
      <c r="D24" s="219"/>
      <c r="E24" s="348"/>
      <c r="F24" s="348"/>
      <c r="G24" s="348">
        <f t="shared" si="0"/>
        <v>0</v>
      </c>
      <c r="H24" s="63"/>
    </row>
    <row r="25" spans="1:8">
      <c r="A25" s="217" t="s">
        <v>180</v>
      </c>
      <c r="B25" s="217"/>
      <c r="C25" s="218" t="s">
        <v>181</v>
      </c>
      <c r="D25" s="219"/>
      <c r="E25" s="348"/>
      <c r="F25" s="348"/>
      <c r="G25" s="348">
        <f t="shared" si="0"/>
        <v>0</v>
      </c>
      <c r="H25" s="63"/>
    </row>
    <row r="26" spans="1:8" ht="61.5" customHeight="1">
      <c r="A26" s="220" t="s">
        <v>83</v>
      </c>
      <c r="B26" s="221"/>
      <c r="C26" s="222" t="s">
        <v>676</v>
      </c>
      <c r="D26" s="367" t="s">
        <v>677</v>
      </c>
      <c r="E26" s="351">
        <f>E27+E28+E29+E30</f>
        <v>93588408.879999995</v>
      </c>
      <c r="F26" s="351">
        <f>F27+F28+F29+F30</f>
        <v>58819738.460000001</v>
      </c>
      <c r="G26" s="360">
        <f t="shared" si="0"/>
        <v>34768670.419999994</v>
      </c>
      <c r="H26" s="63"/>
    </row>
    <row r="27" spans="1:8">
      <c r="A27" s="223" t="s">
        <v>140</v>
      </c>
      <c r="B27" s="208"/>
      <c r="C27" s="224" t="s">
        <v>183</v>
      </c>
      <c r="D27" s="225"/>
      <c r="E27" s="352">
        <v>1142575.8</v>
      </c>
      <c r="F27" s="352">
        <v>450139.08</v>
      </c>
      <c r="G27" s="362">
        <f>+E27-F27</f>
        <v>692436.72</v>
      </c>
      <c r="H27" s="63"/>
    </row>
    <row r="28" spans="1:8">
      <c r="A28" s="223" t="s">
        <v>141</v>
      </c>
      <c r="B28" s="208"/>
      <c r="C28" s="209" t="s">
        <v>184</v>
      </c>
      <c r="D28" s="210"/>
      <c r="E28" s="349">
        <v>1395339.48</v>
      </c>
      <c r="F28" s="349"/>
      <c r="G28" s="362">
        <f t="shared" si="0"/>
        <v>1395339.48</v>
      </c>
      <c r="H28" s="104"/>
    </row>
    <row r="29" spans="1:8">
      <c r="A29" s="226" t="s">
        <v>142</v>
      </c>
      <c r="B29" s="217"/>
      <c r="C29" s="227" t="s">
        <v>678</v>
      </c>
      <c r="D29" s="219"/>
      <c r="E29" s="348">
        <f>91049935.6+558</f>
        <v>91050493.599999994</v>
      </c>
      <c r="F29" s="348">
        <v>58369599.380000003</v>
      </c>
      <c r="G29" s="362">
        <f t="shared" si="0"/>
        <v>32680894.219999991</v>
      </c>
      <c r="H29" s="63"/>
    </row>
    <row r="30" spans="1:8">
      <c r="A30" s="223" t="s">
        <v>143</v>
      </c>
      <c r="B30" s="208"/>
      <c r="C30" s="224" t="s">
        <v>679</v>
      </c>
      <c r="D30" s="210"/>
      <c r="E30" s="348"/>
      <c r="F30" s="348"/>
      <c r="G30" s="360">
        <f t="shared" si="0"/>
        <v>0</v>
      </c>
      <c r="H30" s="63"/>
    </row>
    <row r="31" spans="1:8" ht="31.5">
      <c r="A31" s="221" t="s">
        <v>84</v>
      </c>
      <c r="B31" s="221"/>
      <c r="C31" s="216" t="s">
        <v>186</v>
      </c>
      <c r="D31" s="368" t="s">
        <v>680</v>
      </c>
      <c r="E31" s="350">
        <f>E32+E33+E34+E35+E36</f>
        <v>52760528.060000002</v>
      </c>
      <c r="F31" s="350">
        <f>F32+F33+F34+F35+F36</f>
        <v>14891795.85</v>
      </c>
      <c r="G31" s="360">
        <f t="shared" si="0"/>
        <v>37868732.210000001</v>
      </c>
      <c r="H31" s="63"/>
    </row>
    <row r="32" spans="1:8">
      <c r="A32" s="223" t="s">
        <v>144</v>
      </c>
      <c r="B32" s="208"/>
      <c r="C32" s="224" t="s">
        <v>183</v>
      </c>
      <c r="D32" s="210"/>
      <c r="E32" s="349"/>
      <c r="F32" s="349"/>
      <c r="G32" s="348">
        <f t="shared" si="0"/>
        <v>0</v>
      </c>
      <c r="H32" s="63"/>
    </row>
    <row r="33" spans="1:8">
      <c r="A33" s="223" t="s">
        <v>145</v>
      </c>
      <c r="B33" s="208"/>
      <c r="C33" s="209" t="s">
        <v>184</v>
      </c>
      <c r="D33" s="210"/>
      <c r="E33" s="349"/>
      <c r="F33" s="349"/>
      <c r="G33" s="348">
        <f t="shared" si="0"/>
        <v>0</v>
      </c>
      <c r="H33" s="63"/>
    </row>
    <row r="34" spans="1:8">
      <c r="A34" s="226" t="s">
        <v>146</v>
      </c>
      <c r="B34" s="217"/>
      <c r="C34" s="227" t="s">
        <v>678</v>
      </c>
      <c r="D34" s="219"/>
      <c r="E34" s="348"/>
      <c r="F34" s="348"/>
      <c r="G34" s="348">
        <f t="shared" si="0"/>
        <v>0</v>
      </c>
      <c r="H34" s="63"/>
    </row>
    <row r="35" spans="1:8" ht="31.5">
      <c r="A35" s="226" t="s">
        <v>147</v>
      </c>
      <c r="B35" s="217"/>
      <c r="C35" s="224" t="s">
        <v>681</v>
      </c>
      <c r="D35" s="219"/>
      <c r="E35" s="348"/>
      <c r="F35" s="348"/>
      <c r="G35" s="348">
        <f t="shared" si="0"/>
        <v>0</v>
      </c>
      <c r="H35" s="63"/>
    </row>
    <row r="36" spans="1:8" ht="21" customHeight="1">
      <c r="A36" s="217" t="s">
        <v>148</v>
      </c>
      <c r="B36" s="228"/>
      <c r="C36" s="229" t="s">
        <v>185</v>
      </c>
      <c r="D36" s="230"/>
      <c r="E36" s="353">
        <f>37868732.21+14891795.85</f>
        <v>52760528.060000002</v>
      </c>
      <c r="F36" s="353">
        <v>14891795.85</v>
      </c>
      <c r="G36" s="348">
        <f t="shared" si="0"/>
        <v>37868732.210000001</v>
      </c>
      <c r="H36" s="63"/>
    </row>
    <row r="37" spans="1:8" ht="17.25" customHeight="1">
      <c r="A37" s="208"/>
      <c r="B37" s="208"/>
      <c r="C37" s="67" t="s">
        <v>99</v>
      </c>
      <c r="D37" s="231"/>
      <c r="E37" s="354"/>
      <c r="F37" s="354"/>
      <c r="G37" s="348">
        <f t="shared" si="0"/>
        <v>0</v>
      </c>
      <c r="H37" s="63"/>
    </row>
    <row r="38" spans="1:8">
      <c r="A38" s="221" t="s">
        <v>85</v>
      </c>
      <c r="B38" s="221"/>
      <c r="C38" s="206" t="s">
        <v>187</v>
      </c>
      <c r="D38" s="365" t="s">
        <v>682</v>
      </c>
      <c r="E38" s="347">
        <f>E39+E40+E41+E42</f>
        <v>0</v>
      </c>
      <c r="F38" s="347">
        <f>F39+F40+F41+F42</f>
        <v>0</v>
      </c>
      <c r="G38" s="348">
        <f t="shared" si="0"/>
        <v>0</v>
      </c>
      <c r="H38" s="63"/>
    </row>
    <row r="39" spans="1:8">
      <c r="A39" s="208" t="s">
        <v>149</v>
      </c>
      <c r="B39" s="208"/>
      <c r="C39" s="209" t="s">
        <v>683</v>
      </c>
      <c r="D39" s="210"/>
      <c r="E39" s="349"/>
      <c r="F39" s="349"/>
      <c r="G39" s="348">
        <f t="shared" si="0"/>
        <v>0</v>
      </c>
      <c r="H39" s="63"/>
    </row>
    <row r="40" spans="1:8">
      <c r="A40" s="208" t="s">
        <v>188</v>
      </c>
      <c r="B40" s="208"/>
      <c r="C40" s="209" t="s">
        <v>684</v>
      </c>
      <c r="D40" s="210"/>
      <c r="E40" s="349"/>
      <c r="F40" s="349"/>
      <c r="G40" s="348">
        <f t="shared" si="0"/>
        <v>0</v>
      </c>
      <c r="H40" s="63"/>
    </row>
    <row r="41" spans="1:8">
      <c r="A41" s="208" t="s">
        <v>189</v>
      </c>
      <c r="B41" s="208"/>
      <c r="C41" s="209" t="s">
        <v>685</v>
      </c>
      <c r="D41" s="210"/>
      <c r="E41" s="349"/>
      <c r="F41" s="349"/>
      <c r="G41" s="348">
        <f t="shared" si="0"/>
        <v>0</v>
      </c>
      <c r="H41" s="63"/>
    </row>
    <row r="42" spans="1:8">
      <c r="A42" s="208" t="s">
        <v>686</v>
      </c>
      <c r="B42" s="208"/>
      <c r="C42" s="209" t="s">
        <v>687</v>
      </c>
      <c r="D42" s="210"/>
      <c r="E42" s="349"/>
      <c r="F42" s="349"/>
      <c r="G42" s="348">
        <f t="shared" si="0"/>
        <v>0</v>
      </c>
      <c r="H42" s="63"/>
    </row>
    <row r="43" spans="1:8" ht="31.5">
      <c r="A43" s="221" t="s">
        <v>86</v>
      </c>
      <c r="B43" s="221"/>
      <c r="C43" s="206" t="s">
        <v>190</v>
      </c>
      <c r="D43" s="369" t="s">
        <v>688</v>
      </c>
      <c r="E43" s="355">
        <f>E44+E45+E46</f>
        <v>22235281.559999999</v>
      </c>
      <c r="F43" s="355">
        <f>F44+F45+F46</f>
        <v>0</v>
      </c>
      <c r="G43" s="360">
        <f t="shared" si="0"/>
        <v>22235281.559999999</v>
      </c>
    </row>
    <row r="44" spans="1:8">
      <c r="A44" s="208" t="s">
        <v>150</v>
      </c>
      <c r="B44" s="208"/>
      <c r="C44" s="224" t="s">
        <v>683</v>
      </c>
      <c r="D44" s="210"/>
      <c r="E44" s="349">
        <v>22235281.559999999</v>
      </c>
      <c r="F44" s="349">
        <v>0</v>
      </c>
      <c r="G44" s="348">
        <f t="shared" si="0"/>
        <v>22235281.559999999</v>
      </c>
    </row>
    <row r="45" spans="1:8">
      <c r="A45" s="208" t="s">
        <v>191</v>
      </c>
      <c r="B45" s="208"/>
      <c r="C45" s="224" t="s">
        <v>684</v>
      </c>
      <c r="D45" s="210"/>
      <c r="E45" s="349"/>
      <c r="F45" s="349"/>
      <c r="G45" s="348">
        <f t="shared" si="0"/>
        <v>0</v>
      </c>
    </row>
    <row r="46" spans="1:8">
      <c r="A46" s="208" t="s">
        <v>192</v>
      </c>
      <c r="B46" s="208"/>
      <c r="C46" s="209" t="s">
        <v>689</v>
      </c>
      <c r="D46" s="210"/>
      <c r="E46" s="349"/>
      <c r="F46" s="349">
        <v>0</v>
      </c>
      <c r="G46" s="348">
        <f t="shared" si="0"/>
        <v>0</v>
      </c>
    </row>
    <row r="47" spans="1:8" ht="31.5">
      <c r="A47" s="231" t="s">
        <v>87</v>
      </c>
      <c r="B47" s="217"/>
      <c r="C47" s="232" t="s">
        <v>690</v>
      </c>
      <c r="D47" s="369" t="s">
        <v>691</v>
      </c>
      <c r="E47" s="356">
        <f>E48+E49+E50</f>
        <v>7789394488.5699997</v>
      </c>
      <c r="F47" s="356">
        <f>F48+F49+F50</f>
        <v>0</v>
      </c>
      <c r="G47" s="360">
        <f t="shared" si="0"/>
        <v>7789394488.5699997</v>
      </c>
    </row>
    <row r="48" spans="1:8">
      <c r="A48" s="217" t="s">
        <v>151</v>
      </c>
      <c r="B48" s="217"/>
      <c r="C48" s="229" t="s">
        <v>692</v>
      </c>
      <c r="D48" s="219"/>
      <c r="E48" s="348">
        <v>7789394488.5699997</v>
      </c>
      <c r="F48" s="348">
        <v>0</v>
      </c>
      <c r="G48" s="348">
        <f t="shared" si="0"/>
        <v>7789394488.5699997</v>
      </c>
    </row>
    <row r="49" spans="1:7" ht="31.5">
      <c r="A49" s="217" t="s">
        <v>152</v>
      </c>
      <c r="B49" s="217"/>
      <c r="C49" s="229" t="s">
        <v>693</v>
      </c>
      <c r="D49" s="219"/>
      <c r="E49" s="348"/>
      <c r="F49" s="348"/>
      <c r="G49" s="348">
        <f t="shared" si="0"/>
        <v>0</v>
      </c>
    </row>
    <row r="50" spans="1:7">
      <c r="A50" s="217" t="s">
        <v>153</v>
      </c>
      <c r="B50" s="217"/>
      <c r="C50" s="218" t="s">
        <v>694</v>
      </c>
      <c r="D50" s="219"/>
      <c r="E50" s="348"/>
      <c r="F50" s="348"/>
      <c r="G50" s="348">
        <f t="shared" si="0"/>
        <v>0</v>
      </c>
    </row>
    <row r="51" spans="1:7" ht="31.5">
      <c r="A51" s="220" t="s">
        <v>88</v>
      </c>
      <c r="B51" s="221"/>
      <c r="C51" s="232" t="s">
        <v>193</v>
      </c>
      <c r="D51" s="370" t="s">
        <v>695</v>
      </c>
      <c r="E51" s="357">
        <f>E52+E53+E54+E55</f>
        <v>1462719.12</v>
      </c>
      <c r="F51" s="357">
        <f>F52+F53+F54+F55</f>
        <v>0</v>
      </c>
      <c r="G51" s="360">
        <f t="shared" si="0"/>
        <v>1462719.12</v>
      </c>
    </row>
    <row r="52" spans="1:7">
      <c r="A52" s="208" t="s">
        <v>154</v>
      </c>
      <c r="B52" s="208"/>
      <c r="C52" s="224" t="s">
        <v>194</v>
      </c>
      <c r="D52" s="225"/>
      <c r="E52" s="352"/>
      <c r="F52" s="352"/>
      <c r="G52" s="348">
        <f t="shared" si="0"/>
        <v>0</v>
      </c>
    </row>
    <row r="53" spans="1:7">
      <c r="A53" s="208" t="s">
        <v>155</v>
      </c>
      <c r="B53" s="208"/>
      <c r="C53" s="209" t="s">
        <v>195</v>
      </c>
      <c r="D53" s="210"/>
      <c r="E53" s="349"/>
      <c r="F53" s="349"/>
      <c r="G53" s="348">
        <f t="shared" si="0"/>
        <v>0</v>
      </c>
    </row>
    <row r="54" spans="1:7" ht="17.25" customHeight="1">
      <c r="A54" s="217" t="s">
        <v>156</v>
      </c>
      <c r="B54" s="217"/>
      <c r="C54" s="109" t="s">
        <v>696</v>
      </c>
      <c r="D54" s="219"/>
      <c r="E54" s="348"/>
      <c r="F54" s="348"/>
      <c r="G54" s="348">
        <f t="shared" si="0"/>
        <v>0</v>
      </c>
    </row>
    <row r="55" spans="1:7" ht="16.5" customHeight="1">
      <c r="A55" s="208" t="s">
        <v>157</v>
      </c>
      <c r="B55" s="208"/>
      <c r="C55" s="209" t="s">
        <v>196</v>
      </c>
      <c r="D55" s="210"/>
      <c r="E55" s="349">
        <v>1462719.12</v>
      </c>
      <c r="F55" s="349"/>
      <c r="G55" s="348">
        <f t="shared" si="0"/>
        <v>1462719.12</v>
      </c>
    </row>
    <row r="56" spans="1:7">
      <c r="A56" s="221" t="s">
        <v>89</v>
      </c>
      <c r="B56" s="221"/>
      <c r="C56" s="216" t="s">
        <v>197</v>
      </c>
      <c r="D56" s="371" t="s">
        <v>697</v>
      </c>
      <c r="E56" s="358">
        <f>E57+E58+E59+E60+E61</f>
        <v>24635326</v>
      </c>
      <c r="F56" s="358">
        <f>F57+F58+F59+F60+F61</f>
        <v>0</v>
      </c>
      <c r="G56" s="360">
        <f t="shared" si="0"/>
        <v>24635326</v>
      </c>
    </row>
    <row r="57" spans="1:7">
      <c r="A57" s="223" t="s">
        <v>198</v>
      </c>
      <c r="B57" s="208"/>
      <c r="C57" s="224" t="s">
        <v>194</v>
      </c>
      <c r="D57" s="210"/>
      <c r="E57" s="349">
        <f>6789522+1004653+3871584+157310+382484</f>
        <v>12205553</v>
      </c>
      <c r="F57" s="349"/>
      <c r="G57" s="348">
        <f t="shared" si="0"/>
        <v>12205553</v>
      </c>
    </row>
    <row r="58" spans="1:7">
      <c r="A58" s="223" t="s">
        <v>199</v>
      </c>
      <c r="B58" s="208"/>
      <c r="C58" s="209" t="s">
        <v>195</v>
      </c>
      <c r="D58" s="210"/>
      <c r="E58" s="349"/>
      <c r="F58" s="349"/>
      <c r="G58" s="348">
        <f t="shared" si="0"/>
        <v>0</v>
      </c>
    </row>
    <row r="59" spans="1:7">
      <c r="A59" s="226" t="s">
        <v>200</v>
      </c>
      <c r="B59" s="217"/>
      <c r="C59" s="227" t="s">
        <v>698</v>
      </c>
      <c r="D59" s="219"/>
      <c r="E59" s="348">
        <v>4151439</v>
      </c>
      <c r="F59" s="348"/>
      <c r="G59" s="348">
        <f t="shared" si="0"/>
        <v>4151439</v>
      </c>
    </row>
    <row r="60" spans="1:7" ht="31.5">
      <c r="A60" s="226" t="s">
        <v>201</v>
      </c>
      <c r="B60" s="217"/>
      <c r="C60" s="109" t="s">
        <v>699</v>
      </c>
      <c r="D60" s="219"/>
      <c r="E60" s="348">
        <f>2541973+1253172</f>
        <v>3795145</v>
      </c>
      <c r="F60" s="348"/>
      <c r="G60" s="348">
        <f t="shared" si="0"/>
        <v>3795145</v>
      </c>
    </row>
    <row r="61" spans="1:7">
      <c r="A61" s="223" t="s">
        <v>202</v>
      </c>
      <c r="B61" s="208"/>
      <c r="C61" s="209" t="s">
        <v>700</v>
      </c>
      <c r="D61" s="210"/>
      <c r="E61" s="454">
        <f>3280819+1202370</f>
        <v>4483189</v>
      </c>
      <c r="F61" s="349"/>
      <c r="G61" s="348">
        <f t="shared" si="0"/>
        <v>4483189</v>
      </c>
    </row>
    <row r="62" spans="1:7">
      <c r="A62" s="335"/>
      <c r="B62" s="336"/>
      <c r="C62" s="63"/>
      <c r="D62" s="337"/>
      <c r="E62" s="63"/>
      <c r="F62" s="63"/>
      <c r="G62" s="63"/>
    </row>
    <row r="64" spans="1:7">
      <c r="A64" s="233" t="s">
        <v>840</v>
      </c>
      <c r="D64" s="62" t="s">
        <v>791</v>
      </c>
    </row>
    <row r="65" spans="3:8">
      <c r="C65" s="234" t="s">
        <v>836</v>
      </c>
      <c r="H65" s="346"/>
    </row>
    <row r="66" spans="3:8">
      <c r="H66" s="346"/>
    </row>
    <row r="67" spans="3:8">
      <c r="E67" s="361"/>
      <c r="G67" s="361"/>
      <c r="H67" s="346"/>
    </row>
    <row r="68" spans="3:8">
      <c r="H68" s="346"/>
    </row>
    <row r="69" spans="3:8">
      <c r="E69" s="361"/>
      <c r="H69" s="346"/>
    </row>
    <row r="70" spans="3:8">
      <c r="H70" s="346"/>
    </row>
    <row r="71" spans="3:8">
      <c r="H71" s="346"/>
    </row>
    <row r="72" spans="3:8">
      <c r="H72" s="346"/>
    </row>
    <row r="73" spans="3:8">
      <c r="H73" s="346"/>
    </row>
  </sheetData>
  <mergeCells count="1">
    <mergeCell ref="A4:G5"/>
  </mergeCells>
  <phoneticPr fontId="12" type="noConversion"/>
  <pageMargins left="0.25" right="0.25" top="0.75" bottom="0.75" header="0.3" footer="0.3"/>
  <pageSetup scale="54" orientation="portrait" horizontalDpi="4294967294" vertic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151"/>
  <sheetViews>
    <sheetView topLeftCell="A120" zoomScale="55" zoomScaleNormal="55" workbookViewId="0">
      <selection activeCell="A2" sqref="A2:H151"/>
    </sheetView>
  </sheetViews>
  <sheetFormatPr defaultRowHeight="15.75"/>
  <cols>
    <col min="1" max="1" width="32.42578125" style="42" customWidth="1"/>
    <col min="2" max="2" width="74.140625" style="42" customWidth="1"/>
    <col min="3" max="3" width="9.85546875" style="42" customWidth="1"/>
    <col min="4" max="6" width="20.7109375" style="42" customWidth="1"/>
    <col min="7" max="7" width="20.7109375" style="45" customWidth="1"/>
    <col min="8" max="8" width="20.7109375" style="47" customWidth="1"/>
    <col min="9" max="9" width="9.140625" style="42"/>
    <col min="10" max="10" width="26" style="42" bestFit="1" customWidth="1"/>
    <col min="11" max="11" width="15.7109375" style="42" bestFit="1" customWidth="1"/>
    <col min="12" max="16384" width="9.140625" style="42"/>
  </cols>
  <sheetData>
    <row r="2" spans="1:11" s="2" customFormat="1">
      <c r="A2" s="269" t="s">
        <v>814</v>
      </c>
      <c r="B2" s="42"/>
      <c r="C2" s="42"/>
    </row>
    <row r="3" spans="1:11" s="2" customFormat="1">
      <c r="A3" s="269" t="s">
        <v>815</v>
      </c>
      <c r="B3" s="42"/>
      <c r="C3" s="42"/>
      <c r="H3" s="5" t="s">
        <v>780</v>
      </c>
    </row>
    <row r="5" spans="1:11" ht="30" customHeight="1">
      <c r="A5" s="479" t="s">
        <v>849</v>
      </c>
      <c r="B5" s="480"/>
      <c r="C5" s="480"/>
      <c r="D5" s="480"/>
      <c r="E5" s="480"/>
      <c r="F5" s="480"/>
      <c r="G5" s="480"/>
      <c r="H5" s="41"/>
    </row>
    <row r="6" spans="1:11" ht="26.25" customHeight="1" thickBot="1">
      <c r="A6" s="43"/>
      <c r="B6" s="44"/>
      <c r="C6" s="44"/>
      <c r="D6" s="44"/>
      <c r="E6" s="44"/>
      <c r="F6" s="44"/>
      <c r="H6" s="46" t="s">
        <v>339</v>
      </c>
    </row>
    <row r="7" spans="1:11" s="82" customFormat="1" ht="42" customHeight="1">
      <c r="A7" s="481" t="s">
        <v>92</v>
      </c>
      <c r="B7" s="483" t="s">
        <v>93</v>
      </c>
      <c r="C7" s="487" t="s">
        <v>163</v>
      </c>
      <c r="D7" s="485" t="s">
        <v>817</v>
      </c>
      <c r="E7" s="473" t="s">
        <v>818</v>
      </c>
      <c r="F7" s="475" t="s">
        <v>848</v>
      </c>
      <c r="G7" s="476"/>
      <c r="H7" s="477" t="s">
        <v>851</v>
      </c>
    </row>
    <row r="8" spans="1:11" s="83" customFormat="1" ht="35.25" customHeight="1">
      <c r="A8" s="482"/>
      <c r="B8" s="484"/>
      <c r="C8" s="488"/>
      <c r="D8" s="486"/>
      <c r="E8" s="474"/>
      <c r="F8" s="191" t="s">
        <v>1</v>
      </c>
      <c r="G8" s="189" t="s">
        <v>67</v>
      </c>
      <c r="H8" s="478"/>
    </row>
    <row r="9" spans="1:11" s="86" customFormat="1" ht="20.25">
      <c r="A9" s="121"/>
      <c r="B9" s="117" t="s">
        <v>94</v>
      </c>
      <c r="C9" s="116"/>
      <c r="D9" s="270"/>
      <c r="E9" s="270"/>
      <c r="F9" s="270"/>
      <c r="G9" s="271"/>
      <c r="H9" s="124"/>
    </row>
    <row r="10" spans="1:11" s="86" customFormat="1" ht="20.25">
      <c r="A10" s="315">
        <v>0</v>
      </c>
      <c r="B10" s="117" t="s">
        <v>340</v>
      </c>
      <c r="C10" s="118" t="s">
        <v>216</v>
      </c>
      <c r="D10" s="272"/>
      <c r="E10" s="272"/>
      <c r="F10" s="272"/>
      <c r="G10" s="273"/>
      <c r="H10" s="124"/>
    </row>
    <row r="11" spans="1:11" s="86" customFormat="1" ht="20.25">
      <c r="A11" s="278"/>
      <c r="B11" s="279" t="s">
        <v>341</v>
      </c>
      <c r="C11" s="280" t="s">
        <v>217</v>
      </c>
      <c r="D11" s="281">
        <f>D12+D19+D28+D33+D43</f>
        <v>13788939</v>
      </c>
      <c r="E11" s="281">
        <f>E12+E19+E28+E33+E43</f>
        <v>7613470</v>
      </c>
      <c r="F11" s="281">
        <f>F12+F19+F28+F33+F43</f>
        <v>7510881.5</v>
      </c>
      <c r="G11" s="281">
        <f>G12+G19+G28+G33+G43</f>
        <v>13835694</v>
      </c>
      <c r="H11" s="435">
        <f>+G11/E11*100</f>
        <v>181.7265189197567</v>
      </c>
      <c r="J11" s="86">
        <f>13886020-50325.776</f>
        <v>13835694.223999999</v>
      </c>
      <c r="K11" s="373">
        <f>+J11-G11</f>
        <v>0.2239999994635582</v>
      </c>
    </row>
    <row r="12" spans="1:11" s="86" customFormat="1" ht="38.1" customHeight="1">
      <c r="A12" s="284">
        <v>1</v>
      </c>
      <c r="B12" s="279" t="s">
        <v>342</v>
      </c>
      <c r="C12" s="280" t="s">
        <v>218</v>
      </c>
      <c r="D12" s="281">
        <f>D13+D14+D15+D16+D17+D18</f>
        <v>16423</v>
      </c>
      <c r="E12" s="281">
        <f>E13+E14+E15+E16+E17+E18</f>
        <v>25057</v>
      </c>
      <c r="F12" s="281">
        <f>F13+F14+F15+F16+F17+F18</f>
        <v>22902</v>
      </c>
      <c r="G12" s="281">
        <f>G13+G14+G15+G16+G17+G18</f>
        <v>14976</v>
      </c>
      <c r="H12" s="435">
        <f>+G12/E12*100</f>
        <v>59.767729576565429</v>
      </c>
      <c r="J12" s="86">
        <f>1153531+26303755-11250707-216287-1230234</f>
        <v>14760058</v>
      </c>
    </row>
    <row r="13" spans="1:11" s="86" customFormat="1" ht="20.25">
      <c r="A13" s="121" t="s">
        <v>343</v>
      </c>
      <c r="B13" s="119" t="s">
        <v>344</v>
      </c>
      <c r="C13" s="118" t="s">
        <v>219</v>
      </c>
      <c r="D13" s="274"/>
      <c r="E13" s="274"/>
      <c r="F13" s="274"/>
      <c r="G13" s="275"/>
      <c r="H13" s="436"/>
      <c r="J13" s="86">
        <f>1153531+26303755-9805132-945708-283579-216287-1230234</f>
        <v>14976346</v>
      </c>
    </row>
    <row r="14" spans="1:11" s="86" customFormat="1" ht="37.5">
      <c r="A14" s="121" t="s">
        <v>345</v>
      </c>
      <c r="B14" s="119" t="s">
        <v>346</v>
      </c>
      <c r="C14" s="118" t="s">
        <v>220</v>
      </c>
      <c r="D14" s="274">
        <v>16423</v>
      </c>
      <c r="E14" s="274">
        <f>538+24442</f>
        <v>24980</v>
      </c>
      <c r="F14" s="374">
        <f>605+22220</f>
        <v>22825</v>
      </c>
      <c r="G14" s="273">
        <v>14976</v>
      </c>
      <c r="H14" s="436">
        <f>+G14/E14*100</f>
        <v>59.95196156925541</v>
      </c>
    </row>
    <row r="15" spans="1:11" s="86" customFormat="1" ht="20.25">
      <c r="A15" s="121" t="s">
        <v>347</v>
      </c>
      <c r="B15" s="119" t="s">
        <v>348</v>
      </c>
      <c r="C15" s="118" t="s">
        <v>221</v>
      </c>
      <c r="D15" s="274"/>
      <c r="E15" s="274"/>
      <c r="F15" s="274"/>
      <c r="G15" s="275"/>
      <c r="H15" s="124"/>
    </row>
    <row r="16" spans="1:11" s="86" customFormat="1" ht="20.25">
      <c r="A16" s="122" t="s">
        <v>349</v>
      </c>
      <c r="B16" s="119" t="s">
        <v>350</v>
      </c>
      <c r="C16" s="118" t="s">
        <v>222</v>
      </c>
      <c r="D16" s="274"/>
      <c r="E16" s="274"/>
      <c r="F16" s="274"/>
      <c r="G16" s="275"/>
      <c r="H16" s="124"/>
    </row>
    <row r="17" spans="1:11" s="86" customFormat="1" ht="20.25">
      <c r="A17" s="122" t="s">
        <v>351</v>
      </c>
      <c r="B17" s="119" t="s">
        <v>352</v>
      </c>
      <c r="C17" s="118" t="s">
        <v>223</v>
      </c>
      <c r="D17" s="274"/>
      <c r="E17" s="274">
        <v>77</v>
      </c>
      <c r="F17" s="274">
        <v>77</v>
      </c>
      <c r="G17" s="275">
        <v>0</v>
      </c>
      <c r="H17" s="124"/>
    </row>
    <row r="18" spans="1:11" s="86" customFormat="1" ht="20.25">
      <c r="A18" s="122" t="s">
        <v>353</v>
      </c>
      <c r="B18" s="119" t="s">
        <v>354</v>
      </c>
      <c r="C18" s="118" t="s">
        <v>870</v>
      </c>
      <c r="D18" s="274"/>
      <c r="E18" s="274"/>
      <c r="F18" s="274"/>
      <c r="G18" s="273"/>
      <c r="H18" s="124"/>
    </row>
    <row r="19" spans="1:11" s="86" customFormat="1" ht="38.1" customHeight="1">
      <c r="A19" s="282">
        <v>2</v>
      </c>
      <c r="B19" s="279" t="s">
        <v>355</v>
      </c>
      <c r="C19" s="280" t="s">
        <v>176</v>
      </c>
      <c r="D19" s="281">
        <f>D20+D21+D22+D23+D24+D25+D26+D27</f>
        <v>13684793</v>
      </c>
      <c r="E19" s="281">
        <f>E20+E21+E22+E23+E24+E25+E26+E27</f>
        <v>7507449</v>
      </c>
      <c r="F19" s="281">
        <f>F20+F21+F22+F23+F24+F25+F26+F27</f>
        <v>7405801.5</v>
      </c>
      <c r="G19" s="281">
        <f>G20+G21+G22+G23+G24+G25+G26+G27</f>
        <v>13734543</v>
      </c>
      <c r="H19" s="435">
        <f>+G19/E19*100</f>
        <v>182.94553849117057</v>
      </c>
      <c r="J19" s="86">
        <f>13733-13684</f>
        <v>49</v>
      </c>
    </row>
    <row r="20" spans="1:11" s="86" customFormat="1" ht="20.25">
      <c r="A20" s="121" t="s">
        <v>356</v>
      </c>
      <c r="B20" s="119" t="s">
        <v>357</v>
      </c>
      <c r="C20" s="118" t="s">
        <v>173</v>
      </c>
      <c r="D20" s="274"/>
      <c r="E20" s="274"/>
      <c r="F20" s="274"/>
      <c r="G20" s="275"/>
      <c r="H20" s="124"/>
    </row>
    <row r="21" spans="1:11" s="86" customFormat="1" ht="20.25">
      <c r="A21" s="122" t="s">
        <v>358</v>
      </c>
      <c r="B21" s="119" t="s">
        <v>359</v>
      </c>
      <c r="C21" s="118" t="s">
        <v>95</v>
      </c>
      <c r="D21" s="274">
        <v>10204370</v>
      </c>
      <c r="E21" s="274">
        <v>3825892</v>
      </c>
      <c r="F21" s="274">
        <v>3835392</v>
      </c>
      <c r="G21" s="273">
        <v>10165523</v>
      </c>
      <c r="H21" s="436">
        <f t="shared" ref="H21:H25" si="0">+G21/E21*100</f>
        <v>265.70334447496163</v>
      </c>
      <c r="J21" s="430">
        <f>+[1]bilansKontoA4!$H$17+[1]bilansKontoA4!$H$18+[1]bilansKontoA4!$H$19-[1]bilansKontoA4!$I$49-[1]bilansKontoA4!$I$50-38846311</f>
        <v>10165523448.35</v>
      </c>
    </row>
    <row r="22" spans="1:11" s="86" customFormat="1" ht="20.25">
      <c r="A22" s="121" t="s">
        <v>360</v>
      </c>
      <c r="B22" s="119" t="s">
        <v>361</v>
      </c>
      <c r="C22" s="118" t="s">
        <v>224</v>
      </c>
      <c r="D22" s="274">
        <v>46752</v>
      </c>
      <c r="E22" s="274">
        <v>340700</v>
      </c>
      <c r="F22" s="373">
        <v>242737.5</v>
      </c>
      <c r="G22" s="275">
        <v>131110</v>
      </c>
      <c r="H22" s="436">
        <f t="shared" si="0"/>
        <v>38.48253595538597</v>
      </c>
      <c r="J22" s="430">
        <v>131109445.77000022</v>
      </c>
      <c r="K22" s="86">
        <f>+J22*-1</f>
        <v>-131109445.77000022</v>
      </c>
    </row>
    <row r="23" spans="1:11" s="86" customFormat="1" ht="20.25">
      <c r="A23" s="121" t="s">
        <v>362</v>
      </c>
      <c r="B23" s="119" t="s">
        <v>363</v>
      </c>
      <c r="C23" s="118" t="s">
        <v>225</v>
      </c>
      <c r="D23" s="274">
        <v>3426161</v>
      </c>
      <c r="E23" s="274">
        <v>3285578</v>
      </c>
      <c r="F23" s="274">
        <v>3285578</v>
      </c>
      <c r="G23" s="275">
        <v>3426161</v>
      </c>
      <c r="H23" s="436">
        <f t="shared" si="0"/>
        <v>104.27879052026768</v>
      </c>
      <c r="J23" s="430">
        <f>+[1]bilansKontoA4!$H$39</f>
        <v>3426160202.3400002</v>
      </c>
    </row>
    <row r="24" spans="1:11" s="86" customFormat="1" ht="20.25">
      <c r="A24" s="121" t="s">
        <v>364</v>
      </c>
      <c r="B24" s="119" t="s">
        <v>365</v>
      </c>
      <c r="C24" s="118" t="s">
        <v>226</v>
      </c>
      <c r="D24" s="274">
        <v>442</v>
      </c>
      <c r="E24" s="274">
        <v>442</v>
      </c>
      <c r="F24" s="274">
        <v>442</v>
      </c>
      <c r="G24" s="273">
        <v>442</v>
      </c>
      <c r="H24" s="436">
        <f t="shared" si="0"/>
        <v>100</v>
      </c>
      <c r="J24" s="430">
        <f>+[1]bilansKontoA4!$H$41</f>
        <v>442044.26</v>
      </c>
    </row>
    <row r="25" spans="1:11" s="86" customFormat="1" ht="20.25">
      <c r="A25" s="121" t="s">
        <v>366</v>
      </c>
      <c r="B25" s="119" t="s">
        <v>367</v>
      </c>
      <c r="C25" s="118" t="s">
        <v>182</v>
      </c>
      <c r="D25" s="274">
        <v>7068</v>
      </c>
      <c r="E25" s="274">
        <v>54837</v>
      </c>
      <c r="F25" s="274">
        <v>41652</v>
      </c>
      <c r="G25" s="275">
        <v>11307</v>
      </c>
      <c r="H25" s="436">
        <f t="shared" si="0"/>
        <v>20.619289895508508</v>
      </c>
      <c r="J25" s="430">
        <f>+[1]bilansKontoA4!$H$45</f>
        <v>11307364.73</v>
      </c>
    </row>
    <row r="26" spans="1:11" s="86" customFormat="1" ht="20.25">
      <c r="A26" s="121" t="s">
        <v>368</v>
      </c>
      <c r="B26" s="119" t="s">
        <v>369</v>
      </c>
      <c r="C26" s="118" t="s">
        <v>227</v>
      </c>
      <c r="D26" s="274"/>
      <c r="E26" s="274"/>
      <c r="F26" s="274"/>
      <c r="G26" s="275"/>
      <c r="H26" s="124"/>
      <c r="J26" s="430">
        <f>+[1]bilansKontoA4!$H$59-38846311-10032943.71</f>
        <v>13734542504.790001</v>
      </c>
    </row>
    <row r="27" spans="1:11" s="86" customFormat="1" ht="20.25">
      <c r="A27" s="121" t="s">
        <v>370</v>
      </c>
      <c r="B27" s="119" t="s">
        <v>371</v>
      </c>
      <c r="C27" s="118" t="s">
        <v>166</v>
      </c>
      <c r="D27" s="274"/>
      <c r="E27" s="274"/>
      <c r="F27" s="274"/>
      <c r="G27" s="275"/>
      <c r="H27" s="124"/>
    </row>
    <row r="28" spans="1:11" s="86" customFormat="1" ht="37.5">
      <c r="A28" s="284">
        <v>3</v>
      </c>
      <c r="B28" s="285" t="s">
        <v>372</v>
      </c>
      <c r="C28" s="286" t="s">
        <v>209</v>
      </c>
      <c r="D28" s="287">
        <f>D29+D30+D31+D32</f>
        <v>0</v>
      </c>
      <c r="E28" s="287">
        <f>E29+E30+E31+E32</f>
        <v>0</v>
      </c>
      <c r="F28" s="287">
        <f>F29+F30+F31+F32</f>
        <v>0</v>
      </c>
      <c r="G28" s="287">
        <f>G29+G30+G31+G32</f>
        <v>0</v>
      </c>
      <c r="H28" s="437"/>
    </row>
    <row r="29" spans="1:11" s="86" customFormat="1" ht="20.25">
      <c r="A29" s="121" t="s">
        <v>373</v>
      </c>
      <c r="B29" s="119" t="s">
        <v>374</v>
      </c>
      <c r="C29" s="118" t="s">
        <v>228</v>
      </c>
      <c r="D29" s="274"/>
      <c r="E29" s="274"/>
      <c r="F29" s="274"/>
      <c r="G29" s="275"/>
      <c r="H29" s="124"/>
    </row>
    <row r="30" spans="1:11" s="86" customFormat="1" ht="20.25">
      <c r="A30" s="122" t="s">
        <v>375</v>
      </c>
      <c r="B30" s="119" t="s">
        <v>376</v>
      </c>
      <c r="C30" s="118" t="s">
        <v>229</v>
      </c>
      <c r="D30" s="274"/>
      <c r="E30" s="274"/>
      <c r="F30" s="274"/>
      <c r="G30" s="275"/>
      <c r="H30" s="124"/>
    </row>
    <row r="31" spans="1:11" s="86" customFormat="1" ht="20.25">
      <c r="A31" s="122" t="s">
        <v>377</v>
      </c>
      <c r="B31" s="119" t="s">
        <v>378</v>
      </c>
      <c r="C31" s="118" t="s">
        <v>230</v>
      </c>
      <c r="D31" s="274"/>
      <c r="E31" s="274"/>
      <c r="F31" s="274"/>
      <c r="G31" s="273"/>
      <c r="H31" s="124"/>
    </row>
    <row r="32" spans="1:11" s="86" customFormat="1" ht="20.25">
      <c r="A32" s="122" t="s">
        <v>379</v>
      </c>
      <c r="B32" s="119" t="s">
        <v>380</v>
      </c>
      <c r="C32" s="118" t="s">
        <v>231</v>
      </c>
      <c r="D32" s="274"/>
      <c r="E32" s="274"/>
      <c r="F32" s="274"/>
      <c r="G32" s="275"/>
      <c r="H32" s="124"/>
    </row>
    <row r="33" spans="1:10" s="86" customFormat="1" ht="38.1" customHeight="1">
      <c r="A33" s="283" t="s">
        <v>381</v>
      </c>
      <c r="B33" s="279" t="s">
        <v>382</v>
      </c>
      <c r="C33" s="280" t="s">
        <v>232</v>
      </c>
      <c r="D33" s="281">
        <f>D34+D35+D36+D37+D38+D39+D40+D41+D42</f>
        <v>87723</v>
      </c>
      <c r="E33" s="281">
        <f>E34+E35+E36+E37+E38+E39+E40+E41+E42</f>
        <v>80964</v>
      </c>
      <c r="F33" s="281">
        <f>F34+F35+F36+F37+F38+F39+F40+F41+F42</f>
        <v>82178</v>
      </c>
      <c r="G33" s="281">
        <f>G34+G35+G36+G37+G38+G39+G40+G41+G42</f>
        <v>86175</v>
      </c>
      <c r="H33" s="435">
        <f>+G33/E33*100</f>
        <v>106.43619386393952</v>
      </c>
    </row>
    <row r="34" spans="1:10" s="86" customFormat="1" ht="20.25">
      <c r="A34" s="122" t="s">
        <v>383</v>
      </c>
      <c r="B34" s="119" t="s">
        <v>384</v>
      </c>
      <c r="C34" s="118" t="s">
        <v>233</v>
      </c>
      <c r="D34" s="274"/>
      <c r="E34" s="274"/>
      <c r="F34" s="274"/>
      <c r="G34" s="275"/>
      <c r="H34" s="124"/>
    </row>
    <row r="35" spans="1:10" s="86" customFormat="1" ht="37.5">
      <c r="A35" s="122" t="s">
        <v>385</v>
      </c>
      <c r="B35" s="119" t="s">
        <v>386</v>
      </c>
      <c r="C35" s="118" t="s">
        <v>387</v>
      </c>
      <c r="D35" s="274"/>
      <c r="E35" s="274"/>
      <c r="F35" s="274"/>
      <c r="G35" s="273"/>
      <c r="H35" s="124"/>
    </row>
    <row r="36" spans="1:10" s="86" customFormat="1" ht="37.5">
      <c r="A36" s="122" t="s">
        <v>388</v>
      </c>
      <c r="B36" s="119" t="s">
        <v>389</v>
      </c>
      <c r="C36" s="118" t="s">
        <v>390</v>
      </c>
      <c r="D36" s="274"/>
      <c r="E36" s="274"/>
      <c r="F36" s="274"/>
      <c r="G36" s="273"/>
      <c r="H36" s="124"/>
    </row>
    <row r="37" spans="1:10" s="86" customFormat="1" ht="37.5">
      <c r="A37" s="122" t="s">
        <v>391</v>
      </c>
      <c r="B37" s="119" t="s">
        <v>392</v>
      </c>
      <c r="C37" s="118" t="s">
        <v>393</v>
      </c>
      <c r="D37" s="274"/>
      <c r="E37" s="274"/>
      <c r="F37" s="274"/>
      <c r="G37" s="275"/>
      <c r="H37" s="124"/>
    </row>
    <row r="38" spans="1:10" s="86" customFormat="1" ht="37.5">
      <c r="A38" s="122" t="s">
        <v>391</v>
      </c>
      <c r="B38" s="119" t="s">
        <v>394</v>
      </c>
      <c r="C38" s="118" t="s">
        <v>395</v>
      </c>
      <c r="D38" s="274"/>
      <c r="E38" s="274"/>
      <c r="F38" s="274"/>
      <c r="G38" s="275"/>
      <c r="H38" s="124"/>
    </row>
    <row r="39" spans="1:10" s="86" customFormat="1" ht="20.25">
      <c r="A39" s="122" t="s">
        <v>396</v>
      </c>
      <c r="B39" s="119" t="s">
        <v>397</v>
      </c>
      <c r="C39" s="118" t="s">
        <v>398</v>
      </c>
      <c r="D39" s="274"/>
      <c r="E39" s="274"/>
      <c r="F39" s="274"/>
      <c r="G39" s="275"/>
      <c r="H39" s="124"/>
    </row>
    <row r="40" spans="1:10" s="86" customFormat="1" ht="20.25">
      <c r="A40" s="122" t="s">
        <v>396</v>
      </c>
      <c r="B40" s="119" t="s">
        <v>399</v>
      </c>
      <c r="C40" s="118" t="s">
        <v>400</v>
      </c>
      <c r="D40" s="274"/>
      <c r="E40" s="274"/>
      <c r="F40" s="274"/>
      <c r="G40" s="275"/>
      <c r="H40" s="124"/>
    </row>
    <row r="41" spans="1:10" s="86" customFormat="1" ht="20.25">
      <c r="A41" s="122" t="s">
        <v>401</v>
      </c>
      <c r="B41" s="119" t="s">
        <v>402</v>
      </c>
      <c r="C41" s="118" t="s">
        <v>403</v>
      </c>
      <c r="D41" s="274"/>
      <c r="E41" s="274"/>
      <c r="F41" s="274"/>
      <c r="G41" s="275"/>
      <c r="H41" s="124"/>
    </row>
    <row r="42" spans="1:10" s="86" customFormat="1" ht="20.25">
      <c r="A42" s="122" t="s">
        <v>404</v>
      </c>
      <c r="B42" s="119" t="s">
        <v>405</v>
      </c>
      <c r="C42" s="118" t="s">
        <v>406</v>
      </c>
      <c r="D42" s="274">
        <v>87723</v>
      </c>
      <c r="E42" s="274">
        <v>80964</v>
      </c>
      <c r="F42" s="274">
        <v>82178</v>
      </c>
      <c r="G42" s="275">
        <v>86175</v>
      </c>
      <c r="H42" s="436">
        <f t="shared" ref="H42" si="1">+G42/E42*100</f>
        <v>106.43619386393952</v>
      </c>
      <c r="J42" s="430">
        <f>+[1]bilansKontoA4!$H$69</f>
        <v>86175098.090000004</v>
      </c>
    </row>
    <row r="43" spans="1:10" s="86" customFormat="1" ht="38.1" customHeight="1">
      <c r="A43" s="283">
        <v>5</v>
      </c>
      <c r="B43" s="279" t="s">
        <v>407</v>
      </c>
      <c r="C43" s="280" t="s">
        <v>408</v>
      </c>
      <c r="D43" s="281">
        <f>D44+D45+D46+D47+D48+D49+D50</f>
        <v>0</v>
      </c>
      <c r="E43" s="281">
        <f>E44+E45+E46+E47+E48+E49+E50</f>
        <v>0</v>
      </c>
      <c r="F43" s="281">
        <f>F44+F45+F46+F47+F48+F49+F50</f>
        <v>0</v>
      </c>
      <c r="G43" s="281">
        <f>G44+G45+G46+G47+G48+G49+G50</f>
        <v>0</v>
      </c>
      <c r="H43" s="289"/>
    </row>
    <row r="44" spans="1:10" s="86" customFormat="1" ht="20.25">
      <c r="A44" s="122" t="s">
        <v>409</v>
      </c>
      <c r="B44" s="119" t="s">
        <v>410</v>
      </c>
      <c r="C44" s="118" t="s">
        <v>411</v>
      </c>
      <c r="D44" s="274"/>
      <c r="E44" s="274"/>
      <c r="F44" s="274"/>
      <c r="G44" s="275"/>
      <c r="H44" s="124"/>
    </row>
    <row r="45" spans="1:10" s="86" customFormat="1" ht="20.25">
      <c r="A45" s="122" t="s">
        <v>412</v>
      </c>
      <c r="B45" s="119" t="s">
        <v>413</v>
      </c>
      <c r="C45" s="118" t="s">
        <v>414</v>
      </c>
      <c r="D45" s="274"/>
      <c r="E45" s="274"/>
      <c r="F45" s="274"/>
      <c r="G45" s="275"/>
      <c r="H45" s="124"/>
    </row>
    <row r="46" spans="1:10" s="86" customFormat="1" ht="20.25">
      <c r="A46" s="122" t="s">
        <v>415</v>
      </c>
      <c r="B46" s="119" t="s">
        <v>416</v>
      </c>
      <c r="C46" s="118" t="s">
        <v>417</v>
      </c>
      <c r="D46" s="274"/>
      <c r="E46" s="274"/>
      <c r="F46" s="274"/>
      <c r="G46" s="273"/>
      <c r="H46" s="124"/>
    </row>
    <row r="47" spans="1:10" s="86" customFormat="1" ht="37.5">
      <c r="A47" s="122" t="s">
        <v>418</v>
      </c>
      <c r="B47" s="119" t="s">
        <v>419</v>
      </c>
      <c r="C47" s="118" t="s">
        <v>420</v>
      </c>
      <c r="D47" s="274"/>
      <c r="E47" s="274"/>
      <c r="F47" s="274"/>
      <c r="G47" s="275"/>
      <c r="H47" s="124"/>
    </row>
    <row r="48" spans="1:10" s="86" customFormat="1" ht="20.25">
      <c r="A48" s="122" t="s">
        <v>421</v>
      </c>
      <c r="B48" s="119" t="s">
        <v>422</v>
      </c>
      <c r="C48" s="118" t="s">
        <v>423</v>
      </c>
      <c r="D48" s="274"/>
      <c r="E48" s="274"/>
      <c r="F48" s="274"/>
      <c r="G48" s="273"/>
      <c r="H48" s="124"/>
    </row>
    <row r="49" spans="1:8" s="86" customFormat="1" ht="20.25">
      <c r="A49" s="122" t="s">
        <v>424</v>
      </c>
      <c r="B49" s="119" t="s">
        <v>425</v>
      </c>
      <c r="C49" s="118" t="s">
        <v>426</v>
      </c>
      <c r="D49" s="274"/>
      <c r="E49" s="274"/>
      <c r="F49" s="274"/>
      <c r="G49" s="275"/>
      <c r="H49" s="124"/>
    </row>
    <row r="50" spans="1:8" s="86" customFormat="1" ht="20.25">
      <c r="A50" s="122" t="s">
        <v>427</v>
      </c>
      <c r="B50" s="119" t="s">
        <v>428</v>
      </c>
      <c r="C50" s="118" t="s">
        <v>429</v>
      </c>
      <c r="D50" s="274"/>
      <c r="E50" s="274"/>
      <c r="F50" s="274"/>
      <c r="G50" s="275"/>
      <c r="H50" s="124"/>
    </row>
    <row r="51" spans="1:8" s="86" customFormat="1" ht="20.25">
      <c r="A51" s="123">
        <v>288</v>
      </c>
      <c r="B51" s="117" t="s">
        <v>256</v>
      </c>
      <c r="C51" s="118" t="s">
        <v>430</v>
      </c>
      <c r="D51" s="274"/>
      <c r="E51" s="274"/>
      <c r="F51" s="274"/>
      <c r="G51" s="273"/>
      <c r="H51" s="124"/>
    </row>
    <row r="52" spans="1:8" s="86" customFormat="1" ht="37.5">
      <c r="A52" s="283"/>
      <c r="B52" s="279" t="s">
        <v>431</v>
      </c>
      <c r="C52" s="280" t="s">
        <v>432</v>
      </c>
      <c r="D52" s="281">
        <f>D53+D60+D68+D69+D70+D71+D77+D78+D79</f>
        <v>841642</v>
      </c>
      <c r="E52" s="281">
        <f>E53+E60+E68+E69+E70+E71+E77+E78+E79</f>
        <v>481604.5</v>
      </c>
      <c r="F52" s="281">
        <f>F53+F60+F68+F69+F70+F71+F77+F78+F79</f>
        <v>613005</v>
      </c>
      <c r="G52" s="281">
        <f>G53+G60+G68+G69+G70+G71+G77+G78+G79</f>
        <v>708247.37000000011</v>
      </c>
      <c r="H52" s="435">
        <f>+G52/E52*100</f>
        <v>147.05995687332657</v>
      </c>
    </row>
    <row r="53" spans="1:8" s="86" customFormat="1" ht="20.25">
      <c r="A53" s="123" t="s">
        <v>433</v>
      </c>
      <c r="B53" s="117" t="s">
        <v>434</v>
      </c>
      <c r="C53" s="118" t="s">
        <v>435</v>
      </c>
      <c r="D53" s="274">
        <f>D54+D55+D56+D57+D58+D59</f>
        <v>13519</v>
      </c>
      <c r="E53" s="274">
        <f>E54+E55+E56+E57+E58+E59</f>
        <v>13405</v>
      </c>
      <c r="F53" s="274">
        <f>F54+F55+F56+F57+F58+F59</f>
        <v>12758</v>
      </c>
      <c r="G53" s="274">
        <f>G54+G55+G56+G57+G58+G59</f>
        <v>17465.401000000002</v>
      </c>
      <c r="H53" s="436">
        <f t="shared" ref="H53:H54" si="2">+G53/E53*100</f>
        <v>130.29019768743007</v>
      </c>
    </row>
    <row r="54" spans="1:8" s="86" customFormat="1" ht="20.25">
      <c r="A54" s="122">
        <v>10</v>
      </c>
      <c r="B54" s="119" t="s">
        <v>436</v>
      </c>
      <c r="C54" s="118" t="s">
        <v>437</v>
      </c>
      <c r="D54" s="274">
        <v>12537</v>
      </c>
      <c r="E54" s="274">
        <v>12615</v>
      </c>
      <c r="F54" s="274">
        <v>12016</v>
      </c>
      <c r="G54" s="275">
        <v>16907.401000000002</v>
      </c>
      <c r="H54" s="436">
        <f t="shared" si="2"/>
        <v>134.026167261197</v>
      </c>
    </row>
    <row r="55" spans="1:8" s="86" customFormat="1" ht="20.25">
      <c r="A55" s="122">
        <v>11</v>
      </c>
      <c r="B55" s="119" t="s">
        <v>438</v>
      </c>
      <c r="C55" s="118" t="s">
        <v>439</v>
      </c>
      <c r="D55" s="274"/>
      <c r="E55" s="274"/>
      <c r="F55" s="274"/>
      <c r="G55" s="275"/>
      <c r="H55" s="124"/>
    </row>
    <row r="56" spans="1:8" s="86" customFormat="1" ht="20.25">
      <c r="A56" s="122">
        <v>12</v>
      </c>
      <c r="B56" s="119" t="s">
        <v>440</v>
      </c>
      <c r="C56" s="118" t="s">
        <v>441</v>
      </c>
      <c r="D56" s="274"/>
      <c r="E56" s="274"/>
      <c r="F56" s="274"/>
      <c r="G56" s="275"/>
      <c r="H56" s="124"/>
    </row>
    <row r="57" spans="1:8" s="86" customFormat="1" ht="20.25">
      <c r="A57" s="122">
        <v>13</v>
      </c>
      <c r="B57" s="119" t="s">
        <v>442</v>
      </c>
      <c r="C57" s="118" t="s">
        <v>443</v>
      </c>
      <c r="D57" s="274"/>
      <c r="E57" s="274"/>
      <c r="F57" s="274"/>
      <c r="G57" s="275"/>
      <c r="H57" s="124"/>
    </row>
    <row r="58" spans="1:8" s="86" customFormat="1" ht="20.25">
      <c r="A58" s="122">
        <v>14</v>
      </c>
      <c r="B58" s="119" t="s">
        <v>444</v>
      </c>
      <c r="C58" s="118" t="s">
        <v>445</v>
      </c>
      <c r="D58" s="274"/>
      <c r="E58" s="274"/>
      <c r="F58" s="274"/>
      <c r="G58" s="275"/>
      <c r="H58" s="124"/>
    </row>
    <row r="59" spans="1:8" s="86" customFormat="1" ht="20.25">
      <c r="A59" s="122">
        <v>15</v>
      </c>
      <c r="B59" s="120" t="s">
        <v>446</v>
      </c>
      <c r="C59" s="118" t="s">
        <v>447</v>
      </c>
      <c r="D59" s="274">
        <v>982</v>
      </c>
      <c r="E59" s="274">
        <v>790</v>
      </c>
      <c r="F59" s="274">
        <v>742</v>
      </c>
      <c r="G59" s="273">
        <v>558</v>
      </c>
      <c r="H59" s="436">
        <f t="shared" ref="H59" si="3">+G59/E59*100</f>
        <v>70.632911392405063</v>
      </c>
    </row>
    <row r="60" spans="1:8" s="86" customFormat="1" ht="38.1" customHeight="1">
      <c r="A60" s="283"/>
      <c r="B60" s="279" t="s">
        <v>448</v>
      </c>
      <c r="C60" s="280" t="s">
        <v>449</v>
      </c>
      <c r="D60" s="281">
        <f>D61+D62+D63+D64+D65+D66+D67</f>
        <v>35066</v>
      </c>
      <c r="E60" s="281">
        <f>E61+E62+E63+E64+E65+E66+E67</f>
        <v>48500</v>
      </c>
      <c r="F60" s="281">
        <f>F61+F62+F63+F64+F65+F66+F67</f>
        <v>50365</v>
      </c>
      <c r="G60" s="281">
        <f>G61+G62+G63+G64+G65+G66+G67</f>
        <v>34768</v>
      </c>
      <c r="H60" s="435">
        <f>+G60/E60*100</f>
        <v>71.686597938144331</v>
      </c>
    </row>
    <row r="61" spans="1:8" s="85" customFormat="1" ht="38.1" customHeight="1">
      <c r="A61" s="122" t="s">
        <v>450</v>
      </c>
      <c r="B61" s="119" t="s">
        <v>451</v>
      </c>
      <c r="C61" s="118" t="s">
        <v>452</v>
      </c>
      <c r="D61" s="274"/>
      <c r="E61" s="274"/>
      <c r="F61" s="274"/>
      <c r="G61" s="275"/>
      <c r="H61" s="124"/>
    </row>
    <row r="62" spans="1:8" s="85" customFormat="1" ht="18.75">
      <c r="A62" s="122" t="s">
        <v>453</v>
      </c>
      <c r="B62" s="119" t="s">
        <v>454</v>
      </c>
      <c r="C62" s="118" t="s">
        <v>455</v>
      </c>
      <c r="D62" s="276"/>
      <c r="E62" s="276"/>
      <c r="F62" s="276"/>
      <c r="G62" s="271"/>
      <c r="H62" s="124"/>
    </row>
    <row r="63" spans="1:8" s="86" customFormat="1" ht="33" customHeight="1">
      <c r="A63" s="122" t="s">
        <v>456</v>
      </c>
      <c r="B63" s="119" t="s">
        <v>457</v>
      </c>
      <c r="C63" s="118" t="s">
        <v>458</v>
      </c>
      <c r="D63" s="263"/>
      <c r="E63" s="274"/>
      <c r="F63" s="276"/>
      <c r="G63" s="263"/>
      <c r="H63" s="438"/>
    </row>
    <row r="64" spans="1:8" s="85" customFormat="1" ht="18.75">
      <c r="A64" s="122" t="s">
        <v>459</v>
      </c>
      <c r="B64" s="119" t="s">
        <v>460</v>
      </c>
      <c r="C64" s="118" t="s">
        <v>461</v>
      </c>
      <c r="D64" s="274"/>
      <c r="E64" s="274"/>
      <c r="F64" s="274"/>
      <c r="G64" s="274"/>
      <c r="H64" s="439"/>
    </row>
    <row r="65" spans="1:10" ht="18.75">
      <c r="A65" s="122" t="s">
        <v>462</v>
      </c>
      <c r="B65" s="119" t="s">
        <v>463</v>
      </c>
      <c r="C65" s="118" t="s">
        <v>464</v>
      </c>
      <c r="D65" s="276">
        <v>35066</v>
      </c>
      <c r="E65" s="276">
        <v>48500</v>
      </c>
      <c r="F65" s="276">
        <v>50365</v>
      </c>
      <c r="G65" s="271">
        <v>34768</v>
      </c>
      <c r="H65" s="436">
        <f t="shared" ref="H65" si="4">+G65/E65*100</f>
        <v>71.686597938144331</v>
      </c>
    </row>
    <row r="66" spans="1:10" ht="18.75">
      <c r="A66" s="122" t="s">
        <v>465</v>
      </c>
      <c r="B66" s="119" t="s">
        <v>466</v>
      </c>
      <c r="C66" s="118" t="s">
        <v>467</v>
      </c>
      <c r="D66" s="276"/>
      <c r="E66" s="276"/>
      <c r="F66" s="276"/>
      <c r="G66" s="271"/>
      <c r="H66" s="124"/>
    </row>
    <row r="67" spans="1:10" ht="18.75">
      <c r="A67" s="122" t="s">
        <v>468</v>
      </c>
      <c r="B67" s="119" t="s">
        <v>469</v>
      </c>
      <c r="C67" s="118" t="s">
        <v>470</v>
      </c>
      <c r="D67" s="276"/>
      <c r="E67" s="276"/>
      <c r="F67" s="276"/>
      <c r="G67" s="271"/>
      <c r="H67" s="124"/>
    </row>
    <row r="68" spans="1:10" ht="18.75">
      <c r="A68" s="123">
        <v>21</v>
      </c>
      <c r="B68" s="117" t="s">
        <v>471</v>
      </c>
      <c r="C68" s="118" t="s">
        <v>472</v>
      </c>
      <c r="D68" s="276"/>
      <c r="E68" s="276"/>
      <c r="F68" s="276"/>
      <c r="G68" s="271"/>
      <c r="H68" s="124"/>
    </row>
    <row r="69" spans="1:10" ht="18.75">
      <c r="A69" s="123">
        <v>22</v>
      </c>
      <c r="B69" s="117" t="s">
        <v>473</v>
      </c>
      <c r="C69" s="118" t="s">
        <v>474</v>
      </c>
      <c r="D69" s="276">
        <v>33527</v>
      </c>
      <c r="E69" s="276">
        <v>40615</v>
      </c>
      <c r="F69" s="276">
        <v>39223</v>
      </c>
      <c r="G69" s="271">
        <v>37868.732000000004</v>
      </c>
      <c r="H69" s="436">
        <f t="shared" ref="H69" si="5">+G69/E69*100</f>
        <v>93.238291271697662</v>
      </c>
    </row>
    <row r="70" spans="1:10" ht="37.5">
      <c r="A70" s="123">
        <v>236</v>
      </c>
      <c r="B70" s="117" t="s">
        <v>475</v>
      </c>
      <c r="C70" s="118" t="s">
        <v>476</v>
      </c>
      <c r="D70" s="276"/>
      <c r="E70" s="276"/>
      <c r="F70" s="276"/>
      <c r="G70" s="271"/>
      <c r="H70" s="124"/>
    </row>
    <row r="71" spans="1:10" ht="37.5">
      <c r="A71" s="283" t="s">
        <v>477</v>
      </c>
      <c r="B71" s="279" t="s">
        <v>478</v>
      </c>
      <c r="C71" s="280" t="s">
        <v>479</v>
      </c>
      <c r="D71" s="288">
        <f>D72+D73+D74+D75+D76</f>
        <v>742826</v>
      </c>
      <c r="E71" s="288">
        <f>E72+E73+E74+E75+E76</f>
        <v>361584.5</v>
      </c>
      <c r="F71" s="288">
        <f>F72+F73+F74+F75+F76</f>
        <v>494659</v>
      </c>
      <c r="G71" s="288">
        <f>G72+G73+G74+G75+G76</f>
        <v>606564</v>
      </c>
      <c r="H71" s="435">
        <f>+G71/E71*100</f>
        <v>167.75165970886474</v>
      </c>
    </row>
    <row r="72" spans="1:10" ht="37.5">
      <c r="A72" s="122" t="s">
        <v>480</v>
      </c>
      <c r="B72" s="119" t="s">
        <v>481</v>
      </c>
      <c r="C72" s="118" t="s">
        <v>482</v>
      </c>
      <c r="D72" s="276"/>
      <c r="E72" s="276"/>
      <c r="F72" s="276"/>
      <c r="G72" s="271"/>
      <c r="H72" s="124"/>
    </row>
    <row r="73" spans="1:10" ht="37.5">
      <c r="A73" s="122" t="s">
        <v>483</v>
      </c>
      <c r="B73" s="119" t="s">
        <v>484</v>
      </c>
      <c r="C73" s="118" t="s">
        <v>485</v>
      </c>
      <c r="D73" s="276"/>
      <c r="E73" s="276"/>
      <c r="F73" s="276"/>
      <c r="G73" s="271"/>
      <c r="H73" s="124"/>
    </row>
    <row r="74" spans="1:10" ht="18.75">
      <c r="A74" s="122" t="s">
        <v>486</v>
      </c>
      <c r="B74" s="119" t="s">
        <v>487</v>
      </c>
      <c r="C74" s="118" t="s">
        <v>488</v>
      </c>
      <c r="D74" s="276"/>
      <c r="E74" s="276"/>
      <c r="F74" s="276"/>
      <c r="G74" s="271"/>
      <c r="H74" s="124"/>
    </row>
    <row r="75" spans="1:10" ht="18.75">
      <c r="A75" s="122" t="s">
        <v>489</v>
      </c>
      <c r="B75" s="119" t="s">
        <v>490</v>
      </c>
      <c r="C75" s="118" t="s">
        <v>491</v>
      </c>
      <c r="D75" s="276"/>
      <c r="E75" s="276"/>
      <c r="F75" s="276"/>
      <c r="G75" s="271"/>
      <c r="H75" s="124"/>
    </row>
    <row r="76" spans="1:10" ht="18.75">
      <c r="A76" s="122" t="s">
        <v>492</v>
      </c>
      <c r="B76" s="119" t="s">
        <v>493</v>
      </c>
      <c r="C76" s="118" t="s">
        <v>494</v>
      </c>
      <c r="D76" s="276">
        <v>742826</v>
      </c>
      <c r="E76" s="374">
        <v>361584.5</v>
      </c>
      <c r="F76" s="276">
        <v>494659</v>
      </c>
      <c r="G76" s="271">
        <v>606564</v>
      </c>
      <c r="H76" s="436">
        <f t="shared" ref="H76:H138" si="6">+G76/E76*100</f>
        <v>167.75165970886474</v>
      </c>
    </row>
    <row r="77" spans="1:10" ht="18.75">
      <c r="A77" s="123">
        <v>24</v>
      </c>
      <c r="B77" s="117" t="s">
        <v>495</v>
      </c>
      <c r="C77" s="118" t="s">
        <v>496</v>
      </c>
      <c r="D77" s="276">
        <v>13259</v>
      </c>
      <c r="E77" s="276">
        <v>17500</v>
      </c>
      <c r="F77" s="276">
        <v>16000</v>
      </c>
      <c r="G77" s="271">
        <v>6933.6379999999999</v>
      </c>
      <c r="H77" s="436">
        <f t="shared" si="6"/>
        <v>39.620788571428569</v>
      </c>
    </row>
    <row r="78" spans="1:10" ht="18.75">
      <c r="A78" s="123">
        <v>27</v>
      </c>
      <c r="B78" s="117" t="s">
        <v>497</v>
      </c>
      <c r="C78" s="118" t="s">
        <v>498</v>
      </c>
      <c r="D78" s="276">
        <v>23</v>
      </c>
      <c r="E78" s="276"/>
      <c r="F78" s="276"/>
      <c r="G78" s="271"/>
      <c r="H78" s="436"/>
    </row>
    <row r="79" spans="1:10" ht="18.75">
      <c r="A79" s="123" t="s">
        <v>499</v>
      </c>
      <c r="B79" s="117" t="s">
        <v>500</v>
      </c>
      <c r="C79" s="118" t="s">
        <v>501</v>
      </c>
      <c r="D79" s="276">
        <v>3422</v>
      </c>
      <c r="E79" s="276"/>
      <c r="F79" s="276"/>
      <c r="G79" s="271">
        <v>4647.5990000000002</v>
      </c>
      <c r="H79" s="436"/>
    </row>
    <row r="80" spans="1:10" ht="37.5">
      <c r="A80" s="123"/>
      <c r="B80" s="117" t="s">
        <v>502</v>
      </c>
      <c r="C80" s="118" t="s">
        <v>503</v>
      </c>
      <c r="D80" s="276">
        <f>D10+D11+D51+D52</f>
        <v>14630581</v>
      </c>
      <c r="E80" s="276">
        <f>E10+E11+E51+E52</f>
        <v>8095074.5</v>
      </c>
      <c r="F80" s="276">
        <f>F10+F11+F51+F52</f>
        <v>8123886.5</v>
      </c>
      <c r="G80" s="276">
        <f>G10+G11+G51+G52</f>
        <v>14543941.370000001</v>
      </c>
      <c r="H80" s="436">
        <f t="shared" si="6"/>
        <v>179.66408301739534</v>
      </c>
      <c r="J80" s="431"/>
    </row>
    <row r="81" spans="1:10" ht="18.75">
      <c r="A81" s="123">
        <v>88</v>
      </c>
      <c r="B81" s="117" t="s">
        <v>504</v>
      </c>
      <c r="C81" s="118" t="s">
        <v>505</v>
      </c>
      <c r="D81" s="276">
        <v>746</v>
      </c>
      <c r="E81" s="276">
        <v>720</v>
      </c>
      <c r="F81" s="276">
        <v>760</v>
      </c>
      <c r="G81" s="271">
        <v>723</v>
      </c>
      <c r="H81" s="436">
        <f t="shared" si="6"/>
        <v>100.41666666666667</v>
      </c>
      <c r="J81" s="432"/>
    </row>
    <row r="82" spans="1:10" ht="18.75">
      <c r="A82" s="123"/>
      <c r="B82" s="117" t="s">
        <v>99</v>
      </c>
      <c r="C82" s="103"/>
      <c r="D82" s="276"/>
      <c r="E82" s="276"/>
      <c r="F82" s="276"/>
      <c r="G82" s="271"/>
      <c r="H82" s="436"/>
    </row>
    <row r="83" spans="1:10" ht="56.25">
      <c r="A83" s="283"/>
      <c r="B83" s="279" t="s">
        <v>506</v>
      </c>
      <c r="C83" s="280" t="s">
        <v>507</v>
      </c>
      <c r="D83" s="288">
        <f>D80-D106-D123-D124</f>
        <v>13570838</v>
      </c>
      <c r="E83" s="288">
        <f>E80-E106-E123-E124</f>
        <v>7928911.5</v>
      </c>
      <c r="F83" s="288">
        <f>F80-F106-F123-F124</f>
        <v>7962984</v>
      </c>
      <c r="G83" s="288">
        <f>G80-G106-G123-G124</f>
        <v>13487880.210000001</v>
      </c>
      <c r="H83" s="435">
        <f t="shared" si="6"/>
        <v>170.1101117095329</v>
      </c>
    </row>
    <row r="84" spans="1:10" ht="37.5">
      <c r="A84" s="283">
        <v>30</v>
      </c>
      <c r="B84" s="279" t="s">
        <v>508</v>
      </c>
      <c r="C84" s="280" t="s">
        <v>509</v>
      </c>
      <c r="D84" s="288">
        <f>D85+D86+D87+D88+D89+D90+D91+D92</f>
        <v>7789395</v>
      </c>
      <c r="E84" s="288">
        <f>E85+E86+E87+E88+E89+E90+E91+E92</f>
        <v>7789394</v>
      </c>
      <c r="F84" s="288">
        <f>F85+F86+F87+F88+F89+F90+F91+F92</f>
        <v>7789394</v>
      </c>
      <c r="G84" s="288">
        <f>G85+G86+G87+G88+G89+G90+G91+G92</f>
        <v>7789394</v>
      </c>
      <c r="H84" s="435">
        <f t="shared" si="6"/>
        <v>100</v>
      </c>
    </row>
    <row r="85" spans="1:10" ht="18.75">
      <c r="A85" s="122">
        <v>300</v>
      </c>
      <c r="B85" s="119" t="s">
        <v>510</v>
      </c>
      <c r="C85" s="118" t="s">
        <v>511</v>
      </c>
      <c r="D85" s="276"/>
      <c r="E85" s="276"/>
      <c r="F85" s="276"/>
      <c r="G85" s="271"/>
      <c r="H85" s="436"/>
    </row>
    <row r="86" spans="1:10" ht="18.75">
      <c r="A86" s="122">
        <v>301</v>
      </c>
      <c r="B86" s="119" t="s">
        <v>512</v>
      </c>
      <c r="C86" s="118" t="s">
        <v>513</v>
      </c>
      <c r="D86" s="276"/>
      <c r="E86" s="276"/>
      <c r="F86" s="276"/>
      <c r="G86" s="271"/>
      <c r="H86" s="436"/>
    </row>
    <row r="87" spans="1:10" ht="18.75">
      <c r="A87" s="122">
        <v>302</v>
      </c>
      <c r="B87" s="119" t="s">
        <v>514</v>
      </c>
      <c r="C87" s="118" t="s">
        <v>515</v>
      </c>
      <c r="D87" s="276"/>
      <c r="E87" s="276"/>
      <c r="F87" s="276"/>
      <c r="G87" s="271"/>
      <c r="H87" s="436"/>
    </row>
    <row r="88" spans="1:10" ht="18.75">
      <c r="A88" s="122">
        <v>303</v>
      </c>
      <c r="B88" s="119" t="s">
        <v>516</v>
      </c>
      <c r="C88" s="118" t="s">
        <v>517</v>
      </c>
      <c r="D88" s="276">
        <v>7762176</v>
      </c>
      <c r="E88" s="276">
        <v>7789394</v>
      </c>
      <c r="F88" s="276">
        <v>7789394</v>
      </c>
      <c r="G88" s="271">
        <v>7762176</v>
      </c>
      <c r="H88" s="436">
        <f t="shared" si="6"/>
        <v>99.650576155218246</v>
      </c>
    </row>
    <row r="89" spans="1:10" ht="18.75">
      <c r="A89" s="122">
        <v>304</v>
      </c>
      <c r="B89" s="119" t="s">
        <v>518</v>
      </c>
      <c r="C89" s="118" t="s">
        <v>519</v>
      </c>
      <c r="D89" s="276"/>
      <c r="E89" s="276"/>
      <c r="F89" s="276"/>
      <c r="G89" s="271"/>
      <c r="H89" s="436"/>
    </row>
    <row r="90" spans="1:10" ht="18.75">
      <c r="A90" s="122">
        <v>305</v>
      </c>
      <c r="B90" s="119" t="s">
        <v>520</v>
      </c>
      <c r="C90" s="118" t="s">
        <v>521</v>
      </c>
      <c r="D90" s="276"/>
      <c r="E90" s="276"/>
      <c r="F90" s="276"/>
      <c r="G90" s="271"/>
      <c r="H90" s="436"/>
    </row>
    <row r="91" spans="1:10" ht="18.75">
      <c r="A91" s="122">
        <v>306</v>
      </c>
      <c r="B91" s="119" t="s">
        <v>522</v>
      </c>
      <c r="C91" s="118" t="s">
        <v>523</v>
      </c>
      <c r="D91" s="276"/>
      <c r="E91" s="276"/>
      <c r="F91" s="276"/>
      <c r="G91" s="271"/>
      <c r="H91" s="436"/>
    </row>
    <row r="92" spans="1:10" ht="18.75">
      <c r="A92" s="122">
        <v>309</v>
      </c>
      <c r="B92" s="119" t="s">
        <v>524</v>
      </c>
      <c r="C92" s="118" t="s">
        <v>525</v>
      </c>
      <c r="D92" s="276">
        <v>27219</v>
      </c>
      <c r="E92" s="276"/>
      <c r="F92" s="276"/>
      <c r="G92" s="271">
        <v>27218</v>
      </c>
      <c r="H92" s="436"/>
    </row>
    <row r="93" spans="1:10" ht="18.75">
      <c r="A93" s="123">
        <v>31</v>
      </c>
      <c r="B93" s="117" t="s">
        <v>526</v>
      </c>
      <c r="C93" s="118" t="s">
        <v>527</v>
      </c>
      <c r="D93" s="276"/>
      <c r="E93" s="276"/>
      <c r="F93" s="276"/>
      <c r="G93" s="271"/>
      <c r="H93" s="436"/>
    </row>
    <row r="94" spans="1:10" ht="18.75">
      <c r="A94" s="123" t="s">
        <v>528</v>
      </c>
      <c r="B94" s="117" t="s">
        <v>529</v>
      </c>
      <c r="C94" s="118" t="s">
        <v>530</v>
      </c>
      <c r="D94" s="276"/>
      <c r="E94" s="276"/>
      <c r="F94" s="276"/>
      <c r="G94" s="271"/>
      <c r="H94" s="436"/>
    </row>
    <row r="95" spans="1:10" ht="18.75">
      <c r="A95" s="123">
        <v>32</v>
      </c>
      <c r="B95" s="117" t="s">
        <v>531</v>
      </c>
      <c r="C95" s="118" t="s">
        <v>532</v>
      </c>
      <c r="D95" s="276">
        <v>68767</v>
      </c>
      <c r="E95" s="276"/>
      <c r="F95" s="276"/>
      <c r="G95" s="271">
        <v>68767</v>
      </c>
      <c r="H95" s="436"/>
    </row>
    <row r="96" spans="1:10" ht="56.25">
      <c r="A96" s="123">
        <v>330</v>
      </c>
      <c r="B96" s="117" t="s">
        <v>533</v>
      </c>
      <c r="C96" s="118" t="s">
        <v>534</v>
      </c>
      <c r="D96" s="276">
        <v>5400467</v>
      </c>
      <c r="E96" s="276"/>
      <c r="F96" s="276"/>
      <c r="G96" s="271">
        <v>5400190</v>
      </c>
      <c r="H96" s="436"/>
    </row>
    <row r="97" spans="1:8" ht="93.75">
      <c r="A97" s="123" t="s">
        <v>535</v>
      </c>
      <c r="B97" s="117" t="s">
        <v>536</v>
      </c>
      <c r="C97" s="118" t="s">
        <v>537</v>
      </c>
      <c r="D97" s="276"/>
      <c r="E97" s="276"/>
      <c r="F97" s="276"/>
      <c r="G97" s="271"/>
      <c r="H97" s="436"/>
    </row>
    <row r="98" spans="1:8" ht="93.75">
      <c r="A98" s="123" t="s">
        <v>535</v>
      </c>
      <c r="B98" s="117" t="s">
        <v>538</v>
      </c>
      <c r="C98" s="118" t="s">
        <v>539</v>
      </c>
      <c r="D98" s="276"/>
      <c r="E98" s="276"/>
      <c r="F98" s="276"/>
      <c r="G98" s="271"/>
      <c r="H98" s="436"/>
    </row>
    <row r="99" spans="1:8" ht="18.75">
      <c r="A99" s="283">
        <v>34</v>
      </c>
      <c r="B99" s="279" t="s">
        <v>540</v>
      </c>
      <c r="C99" s="280" t="s">
        <v>541</v>
      </c>
      <c r="D99" s="288">
        <f>D100+D101</f>
        <v>387390</v>
      </c>
      <c r="E99" s="288">
        <f>E100+E101</f>
        <v>275807</v>
      </c>
      <c r="F99" s="288">
        <f>F100+F101</f>
        <v>275807</v>
      </c>
      <c r="G99" s="288">
        <f>G100+G101</f>
        <v>387549</v>
      </c>
      <c r="H99" s="435">
        <f t="shared" si="6"/>
        <v>140.5145627195829</v>
      </c>
    </row>
    <row r="100" spans="1:8" ht="18.75">
      <c r="A100" s="122">
        <v>340</v>
      </c>
      <c r="B100" s="119" t="s">
        <v>542</v>
      </c>
      <c r="C100" s="118" t="s">
        <v>543</v>
      </c>
      <c r="D100" s="276">
        <v>387390</v>
      </c>
      <c r="E100" s="276">
        <v>275807</v>
      </c>
      <c r="F100" s="276">
        <v>275807</v>
      </c>
      <c r="G100" s="271">
        <v>387549</v>
      </c>
      <c r="H100" s="436">
        <f t="shared" si="6"/>
        <v>140.5145627195829</v>
      </c>
    </row>
    <row r="101" spans="1:8" ht="18.75">
      <c r="A101" s="122">
        <v>341</v>
      </c>
      <c r="B101" s="119" t="s">
        <v>544</v>
      </c>
      <c r="C101" s="118" t="s">
        <v>545</v>
      </c>
      <c r="D101" s="276"/>
      <c r="E101" s="276"/>
      <c r="F101" s="276"/>
      <c r="G101" s="271"/>
      <c r="H101" s="436"/>
    </row>
    <row r="102" spans="1:8" ht="18.75">
      <c r="A102" s="123"/>
      <c r="B102" s="117" t="s">
        <v>546</v>
      </c>
      <c r="C102" s="118" t="s">
        <v>547</v>
      </c>
      <c r="D102" s="276"/>
      <c r="E102" s="276"/>
      <c r="F102" s="276"/>
      <c r="G102" s="271"/>
      <c r="H102" s="436"/>
    </row>
    <row r="103" spans="1:8" ht="18.75">
      <c r="A103" s="283">
        <v>35</v>
      </c>
      <c r="B103" s="279" t="s">
        <v>548</v>
      </c>
      <c r="C103" s="280" t="s">
        <v>549</v>
      </c>
      <c r="D103" s="288">
        <f>D104+D105</f>
        <v>75181</v>
      </c>
      <c r="E103" s="288">
        <f>E104+E105</f>
        <v>136289</v>
      </c>
      <c r="F103" s="288">
        <f>F104+F105</f>
        <v>102217</v>
      </c>
      <c r="G103" s="288">
        <f>G104+G105</f>
        <v>158008</v>
      </c>
      <c r="H103" s="435">
        <f t="shared" si="6"/>
        <v>115.93598896462665</v>
      </c>
    </row>
    <row r="104" spans="1:8" ht="18.75">
      <c r="A104" s="122">
        <v>350</v>
      </c>
      <c r="B104" s="119" t="s">
        <v>550</v>
      </c>
      <c r="C104" s="118" t="s">
        <v>551</v>
      </c>
      <c r="D104" s="276"/>
      <c r="E104" s="276"/>
      <c r="F104" s="276"/>
      <c r="G104" s="271">
        <v>75181</v>
      </c>
      <c r="H104" s="436"/>
    </row>
    <row r="105" spans="1:8" ht="18.75">
      <c r="A105" s="122">
        <v>351</v>
      </c>
      <c r="B105" s="119" t="s">
        <v>552</v>
      </c>
      <c r="C105" s="118" t="s">
        <v>553</v>
      </c>
      <c r="D105" s="276">
        <v>75181</v>
      </c>
      <c r="E105" s="276">
        <v>136289</v>
      </c>
      <c r="F105" s="276">
        <v>102217</v>
      </c>
      <c r="G105" s="271">
        <v>82827</v>
      </c>
      <c r="H105" s="436">
        <f t="shared" si="6"/>
        <v>60.773063123216112</v>
      </c>
    </row>
    <row r="106" spans="1:8" ht="37.5">
      <c r="A106" s="283"/>
      <c r="B106" s="279" t="s">
        <v>554</v>
      </c>
      <c r="C106" s="280" t="s">
        <v>555</v>
      </c>
      <c r="D106" s="288">
        <f>D107+D114</f>
        <v>31322</v>
      </c>
      <c r="E106" s="288">
        <f>E107+E114</f>
        <v>51400</v>
      </c>
      <c r="F106" s="455">
        <v>47552.5</v>
      </c>
      <c r="G106" s="288">
        <f>G107+G114</f>
        <v>31092</v>
      </c>
      <c r="H106" s="435">
        <f t="shared" si="6"/>
        <v>60.490272373540854</v>
      </c>
    </row>
    <row r="107" spans="1:8" ht="37.5">
      <c r="A107" s="283">
        <v>40</v>
      </c>
      <c r="B107" s="279" t="s">
        <v>556</v>
      </c>
      <c r="C107" s="280" t="s">
        <v>557</v>
      </c>
      <c r="D107" s="288">
        <v>9574</v>
      </c>
      <c r="E107" s="288">
        <f>E108+E109+E110+E111+E112+E113</f>
        <v>16400</v>
      </c>
      <c r="F107" s="455">
        <v>16052.5</v>
      </c>
      <c r="G107" s="288">
        <f>G108+G109+G110+G111+G112+G113</f>
        <v>8857</v>
      </c>
      <c r="H107" s="435">
        <f t="shared" si="6"/>
        <v>54.006097560975604</v>
      </c>
    </row>
    <row r="108" spans="1:8" ht="18.75">
      <c r="A108" s="122">
        <v>400</v>
      </c>
      <c r="B108" s="119" t="s">
        <v>558</v>
      </c>
      <c r="C108" s="118" t="s">
        <v>559</v>
      </c>
      <c r="D108" s="276"/>
      <c r="E108" s="276"/>
      <c r="F108" s="276"/>
      <c r="G108" s="271"/>
      <c r="H108" s="436"/>
    </row>
    <row r="109" spans="1:8" ht="37.5">
      <c r="A109" s="122">
        <v>401</v>
      </c>
      <c r="B109" s="119" t="s">
        <v>560</v>
      </c>
      <c r="C109" s="118" t="s">
        <v>561</v>
      </c>
      <c r="D109" s="276"/>
      <c r="E109" s="276"/>
      <c r="F109" s="276"/>
      <c r="G109" s="271"/>
      <c r="H109" s="436"/>
    </row>
    <row r="110" spans="1:8" ht="18.75">
      <c r="A110" s="122">
        <v>403</v>
      </c>
      <c r="B110" s="119" t="s">
        <v>562</v>
      </c>
      <c r="C110" s="118" t="s">
        <v>563</v>
      </c>
      <c r="D110" s="276"/>
      <c r="E110" s="276"/>
      <c r="F110" s="276"/>
      <c r="G110" s="271"/>
      <c r="H110" s="436"/>
    </row>
    <row r="111" spans="1:8" ht="18.75">
      <c r="A111" s="122">
        <v>404</v>
      </c>
      <c r="B111" s="119" t="s">
        <v>564</v>
      </c>
      <c r="C111" s="118" t="s">
        <v>565</v>
      </c>
      <c r="D111" s="276">
        <v>8317</v>
      </c>
      <c r="E111" s="276">
        <v>15500</v>
      </c>
      <c r="F111" s="276">
        <v>15063</v>
      </c>
      <c r="G111" s="271">
        <v>7600</v>
      </c>
      <c r="H111" s="436">
        <f t="shared" si="6"/>
        <v>49.032258064516128</v>
      </c>
    </row>
    <row r="112" spans="1:8" ht="18.75">
      <c r="A112" s="122">
        <v>405</v>
      </c>
      <c r="B112" s="119" t="s">
        <v>566</v>
      </c>
      <c r="C112" s="118" t="s">
        <v>567</v>
      </c>
      <c r="D112" s="276"/>
      <c r="E112" s="276"/>
      <c r="F112" s="276"/>
      <c r="G112" s="271"/>
      <c r="H112" s="436"/>
    </row>
    <row r="113" spans="1:8" ht="18.75">
      <c r="A113" s="122" t="s">
        <v>568</v>
      </c>
      <c r="B113" s="119" t="s">
        <v>569</v>
      </c>
      <c r="C113" s="118" t="s">
        <v>570</v>
      </c>
      <c r="D113" s="276">
        <v>1257</v>
      </c>
      <c r="E113" s="276">
        <v>900</v>
      </c>
      <c r="F113" s="276">
        <v>989</v>
      </c>
      <c r="G113" s="271">
        <v>1257</v>
      </c>
      <c r="H113" s="436">
        <f t="shared" si="6"/>
        <v>139.66666666666669</v>
      </c>
    </row>
    <row r="114" spans="1:8" ht="37.5">
      <c r="A114" s="283">
        <v>41</v>
      </c>
      <c r="B114" s="279" t="s">
        <v>571</v>
      </c>
      <c r="C114" s="280" t="s">
        <v>572</v>
      </c>
      <c r="D114" s="288">
        <f>D115+D116+D117+D118+D119+D120+D121+D122</f>
        <v>21748</v>
      </c>
      <c r="E114" s="288">
        <f>E115+E116+E117+E118+E119+E120+E121+E122</f>
        <v>35000</v>
      </c>
      <c r="F114" s="288">
        <f>F115+F116+F117+F118+F119+F120+F121+F122</f>
        <v>31500</v>
      </c>
      <c r="G114" s="288">
        <f>G115+G116+G117+G118+G119+G120+G121+G122</f>
        <v>22235</v>
      </c>
      <c r="H114" s="435">
        <f t="shared" si="6"/>
        <v>63.528571428571425</v>
      </c>
    </row>
    <row r="115" spans="1:8" ht="18.75">
      <c r="A115" s="456">
        <v>410</v>
      </c>
      <c r="B115" s="457" t="s">
        <v>573</v>
      </c>
      <c r="C115" s="458" t="s">
        <v>574</v>
      </c>
      <c r="D115" s="459"/>
      <c r="E115" s="459"/>
      <c r="F115" s="459"/>
      <c r="G115" s="459"/>
      <c r="H115" s="460"/>
    </row>
    <row r="116" spans="1:8" ht="18.75">
      <c r="A116" s="122">
        <v>411</v>
      </c>
      <c r="B116" s="119" t="s">
        <v>575</v>
      </c>
      <c r="C116" s="118" t="s">
        <v>576</v>
      </c>
      <c r="D116" s="276"/>
      <c r="E116" s="276"/>
      <c r="F116" s="276"/>
      <c r="G116" s="271"/>
      <c r="H116" s="436"/>
    </row>
    <row r="117" spans="1:8" ht="18.75">
      <c r="A117" s="122">
        <v>412</v>
      </c>
      <c r="B117" s="119" t="s">
        <v>577</v>
      </c>
      <c r="C117" s="118" t="s">
        <v>578</v>
      </c>
      <c r="D117" s="276"/>
      <c r="E117" s="276"/>
      <c r="F117" s="276"/>
      <c r="G117" s="271"/>
      <c r="H117" s="436"/>
    </row>
    <row r="118" spans="1:8" ht="37.5">
      <c r="A118" s="122">
        <v>413</v>
      </c>
      <c r="B118" s="119" t="s">
        <v>579</v>
      </c>
      <c r="C118" s="118" t="s">
        <v>580</v>
      </c>
      <c r="D118" s="276"/>
      <c r="E118" s="276"/>
      <c r="F118" s="276"/>
      <c r="G118" s="271"/>
      <c r="H118" s="436"/>
    </row>
    <row r="119" spans="1:8" ht="18.75">
      <c r="A119" s="122">
        <v>414</v>
      </c>
      <c r="B119" s="119" t="s">
        <v>581</v>
      </c>
      <c r="C119" s="118" t="s">
        <v>582</v>
      </c>
      <c r="D119" s="276"/>
      <c r="E119" s="276"/>
      <c r="F119" s="276"/>
      <c r="G119" s="271"/>
      <c r="H119" s="436"/>
    </row>
    <row r="120" spans="1:8" ht="18.75">
      <c r="A120" s="122">
        <v>415</v>
      </c>
      <c r="B120" s="119" t="s">
        <v>583</v>
      </c>
      <c r="C120" s="118" t="s">
        <v>584</v>
      </c>
      <c r="D120" s="276"/>
      <c r="E120" s="276"/>
      <c r="F120" s="276"/>
      <c r="G120" s="271"/>
      <c r="H120" s="436"/>
    </row>
    <row r="121" spans="1:8" ht="18.75">
      <c r="A121" s="122">
        <v>416</v>
      </c>
      <c r="B121" s="119" t="s">
        <v>585</v>
      </c>
      <c r="C121" s="118" t="s">
        <v>586</v>
      </c>
      <c r="D121" s="276"/>
      <c r="E121" s="276"/>
      <c r="F121" s="276"/>
      <c r="G121" s="271"/>
      <c r="H121" s="436"/>
    </row>
    <row r="122" spans="1:8" ht="18.75">
      <c r="A122" s="122">
        <v>419</v>
      </c>
      <c r="B122" s="119" t="s">
        <v>587</v>
      </c>
      <c r="C122" s="118" t="s">
        <v>588</v>
      </c>
      <c r="D122" s="276">
        <v>21748</v>
      </c>
      <c r="E122" s="276">
        <v>35000</v>
      </c>
      <c r="F122" s="276">
        <v>31500</v>
      </c>
      <c r="G122" s="271">
        <v>22235</v>
      </c>
      <c r="H122" s="436">
        <f t="shared" si="6"/>
        <v>63.528571428571425</v>
      </c>
    </row>
    <row r="123" spans="1:8" ht="18.75">
      <c r="A123" s="123">
        <v>498</v>
      </c>
      <c r="B123" s="117" t="s">
        <v>589</v>
      </c>
      <c r="C123" s="118" t="s">
        <v>590</v>
      </c>
      <c r="D123" s="276">
        <v>998871</v>
      </c>
      <c r="E123" s="276">
        <v>95000</v>
      </c>
      <c r="F123" s="276">
        <v>95000</v>
      </c>
      <c r="G123" s="271">
        <v>998871</v>
      </c>
      <c r="H123" s="436">
        <f t="shared" si="6"/>
        <v>1051.4431578947369</v>
      </c>
    </row>
    <row r="124" spans="1:8" ht="37.5">
      <c r="A124" s="283" t="s">
        <v>591</v>
      </c>
      <c r="B124" s="279" t="s">
        <v>592</v>
      </c>
      <c r="C124" s="280" t="s">
        <v>593</v>
      </c>
      <c r="D124" s="288">
        <f>D125+D132+D133+D141+D142+D143+D144</f>
        <v>29550</v>
      </c>
      <c r="E124" s="288">
        <f>E125+E132+E133+E141+E142+E143+E144</f>
        <v>19763</v>
      </c>
      <c r="F124" s="288">
        <f>F125+F132+F133+F141+F142+F143+F144</f>
        <v>18350</v>
      </c>
      <c r="G124" s="288">
        <f>G125+G132+G133+G141+G142+G143+G144</f>
        <v>26098.159999999894</v>
      </c>
      <c r="H124" s="435">
        <f t="shared" si="6"/>
        <v>132.05565956585485</v>
      </c>
    </row>
    <row r="125" spans="1:8" ht="37.5">
      <c r="A125" s="283">
        <v>42</v>
      </c>
      <c r="B125" s="279" t="s">
        <v>594</v>
      </c>
      <c r="C125" s="280" t="s">
        <v>595</v>
      </c>
      <c r="D125" s="288">
        <f>D126+D127+D128+D129+D130+D131</f>
        <v>0</v>
      </c>
      <c r="E125" s="288">
        <f>E126+E127+E128+E129+E130+E131</f>
        <v>0</v>
      </c>
      <c r="F125" s="288">
        <f>F126+F127+F128+F129+F130+F131</f>
        <v>0</v>
      </c>
      <c r="G125" s="288">
        <f>G126+G127+G128+G129+G130+G131</f>
        <v>0</v>
      </c>
      <c r="H125" s="435"/>
    </row>
    <row r="126" spans="1:8" ht="37.5">
      <c r="A126" s="122">
        <v>420</v>
      </c>
      <c r="B126" s="119" t="s">
        <v>596</v>
      </c>
      <c r="C126" s="118" t="s">
        <v>597</v>
      </c>
      <c r="D126" s="276"/>
      <c r="E126" s="276"/>
      <c r="F126" s="276"/>
      <c r="G126" s="271"/>
      <c r="H126" s="436"/>
    </row>
    <row r="127" spans="1:8" ht="37.5">
      <c r="A127" s="122">
        <v>421</v>
      </c>
      <c r="B127" s="119" t="s">
        <v>598</v>
      </c>
      <c r="C127" s="118" t="s">
        <v>599</v>
      </c>
      <c r="D127" s="276"/>
      <c r="E127" s="276"/>
      <c r="F127" s="276"/>
      <c r="G127" s="271"/>
      <c r="H127" s="436"/>
    </row>
    <row r="128" spans="1:8" ht="18.75">
      <c r="A128" s="122">
        <v>422</v>
      </c>
      <c r="B128" s="119" t="s">
        <v>487</v>
      </c>
      <c r="C128" s="118" t="s">
        <v>600</v>
      </c>
      <c r="D128" s="276"/>
      <c r="E128" s="276"/>
      <c r="F128" s="276"/>
      <c r="G128" s="271"/>
      <c r="H128" s="436"/>
    </row>
    <row r="129" spans="1:8" ht="18.75">
      <c r="A129" s="122">
        <v>423</v>
      </c>
      <c r="B129" s="119" t="s">
        <v>490</v>
      </c>
      <c r="C129" s="118" t="s">
        <v>601</v>
      </c>
      <c r="D129" s="276"/>
      <c r="E129" s="276"/>
      <c r="F129" s="276"/>
      <c r="G129" s="271"/>
      <c r="H129" s="436"/>
    </row>
    <row r="130" spans="1:8" ht="37.5">
      <c r="A130" s="122">
        <v>427</v>
      </c>
      <c r="B130" s="119" t="s">
        <v>602</v>
      </c>
      <c r="C130" s="118" t="s">
        <v>603</v>
      </c>
      <c r="D130" s="276"/>
      <c r="E130" s="276"/>
      <c r="F130" s="276"/>
      <c r="G130" s="271"/>
      <c r="H130" s="436"/>
    </row>
    <row r="131" spans="1:8" ht="18.75">
      <c r="A131" s="122" t="s">
        <v>604</v>
      </c>
      <c r="B131" s="119" t="s">
        <v>605</v>
      </c>
      <c r="C131" s="118" t="s">
        <v>606</v>
      </c>
      <c r="D131" s="276"/>
      <c r="E131" s="276"/>
      <c r="F131" s="276"/>
      <c r="G131" s="271"/>
      <c r="H131" s="436"/>
    </row>
    <row r="132" spans="1:8" ht="18.75">
      <c r="A132" s="123">
        <v>430</v>
      </c>
      <c r="B132" s="117" t="s">
        <v>607</v>
      </c>
      <c r="C132" s="118" t="s">
        <v>608</v>
      </c>
      <c r="D132" s="276">
        <v>353</v>
      </c>
      <c r="E132" s="276">
        <v>500</v>
      </c>
      <c r="F132" s="276">
        <v>800</v>
      </c>
      <c r="G132" s="271">
        <v>296</v>
      </c>
      <c r="H132" s="436">
        <f t="shared" si="6"/>
        <v>59.199999999999996</v>
      </c>
    </row>
    <row r="133" spans="1:8" ht="37.5">
      <c r="A133" s="283" t="s">
        <v>609</v>
      </c>
      <c r="B133" s="279" t="s">
        <v>610</v>
      </c>
      <c r="C133" s="280" t="s">
        <v>611</v>
      </c>
      <c r="D133" s="288">
        <f>D134+D135+D136+D137+D138+D139+D140</f>
        <v>3491</v>
      </c>
      <c r="E133" s="288">
        <f>E134+E135+E136+E137+E138+E139+E140</f>
        <v>7200</v>
      </c>
      <c r="F133" s="288">
        <f>F134+F135+F136+F137+F138+F139+F140</f>
        <v>5780</v>
      </c>
      <c r="G133" s="288">
        <f>G134+G135+G136+G137+G138+G139+G140</f>
        <v>1167</v>
      </c>
      <c r="H133" s="435">
        <f t="shared" si="6"/>
        <v>16.208333333333332</v>
      </c>
    </row>
    <row r="134" spans="1:8" ht="18.75">
      <c r="A134" s="122">
        <v>431</v>
      </c>
      <c r="B134" s="119" t="s">
        <v>612</v>
      </c>
      <c r="C134" s="118" t="s">
        <v>613</v>
      </c>
      <c r="D134" s="276"/>
      <c r="E134" s="276"/>
      <c r="F134" s="276"/>
      <c r="G134" s="271"/>
      <c r="H134" s="436"/>
    </row>
    <row r="135" spans="1:8" ht="37.5">
      <c r="A135" s="122">
        <v>432</v>
      </c>
      <c r="B135" s="119" t="s">
        <v>614</v>
      </c>
      <c r="C135" s="118" t="s">
        <v>615</v>
      </c>
      <c r="D135" s="276"/>
      <c r="E135" s="276"/>
      <c r="F135" s="276"/>
      <c r="G135" s="271"/>
      <c r="H135" s="436"/>
    </row>
    <row r="136" spans="1:8" ht="18.75">
      <c r="A136" s="122">
        <v>433</v>
      </c>
      <c r="B136" s="119" t="s">
        <v>616</v>
      </c>
      <c r="C136" s="118" t="s">
        <v>617</v>
      </c>
      <c r="D136" s="276"/>
      <c r="E136" s="276"/>
      <c r="F136" s="276"/>
      <c r="G136" s="271"/>
      <c r="H136" s="436"/>
    </row>
    <row r="137" spans="1:8" ht="37.5">
      <c r="A137" s="122">
        <v>434</v>
      </c>
      <c r="B137" s="119" t="s">
        <v>618</v>
      </c>
      <c r="C137" s="118" t="s">
        <v>619</v>
      </c>
      <c r="D137" s="276"/>
      <c r="E137" s="276"/>
      <c r="F137" s="276"/>
      <c r="G137" s="271"/>
      <c r="H137" s="436"/>
    </row>
    <row r="138" spans="1:8" ht="18.75">
      <c r="A138" s="122">
        <v>435</v>
      </c>
      <c r="B138" s="119" t="s">
        <v>620</v>
      </c>
      <c r="C138" s="118" t="s">
        <v>621</v>
      </c>
      <c r="D138" s="276">
        <v>3491</v>
      </c>
      <c r="E138" s="276">
        <v>7200</v>
      </c>
      <c r="F138" s="276">
        <v>5780</v>
      </c>
      <c r="G138" s="271">
        <v>1167</v>
      </c>
      <c r="H138" s="436">
        <f t="shared" si="6"/>
        <v>16.208333333333332</v>
      </c>
    </row>
    <row r="139" spans="1:8" ht="18.75">
      <c r="A139" s="122">
        <v>436</v>
      </c>
      <c r="B139" s="119" t="s">
        <v>622</v>
      </c>
      <c r="C139" s="118" t="s">
        <v>623</v>
      </c>
      <c r="D139" s="276"/>
      <c r="E139" s="276"/>
      <c r="F139" s="276"/>
      <c r="G139" s="271"/>
      <c r="H139" s="436"/>
    </row>
    <row r="140" spans="1:8" ht="18.75">
      <c r="A140" s="122">
        <v>439</v>
      </c>
      <c r="B140" s="119" t="s">
        <v>624</v>
      </c>
      <c r="C140" s="118" t="s">
        <v>625</v>
      </c>
      <c r="D140" s="276"/>
      <c r="E140" s="276"/>
      <c r="F140" s="276"/>
      <c r="G140" s="271"/>
      <c r="H140" s="436"/>
    </row>
    <row r="141" spans="1:8" ht="18.75">
      <c r="A141" s="123" t="s">
        <v>626</v>
      </c>
      <c r="B141" s="117" t="s">
        <v>627</v>
      </c>
      <c r="C141" s="118" t="s">
        <v>628</v>
      </c>
      <c r="D141" s="276">
        <v>8290</v>
      </c>
      <c r="E141" s="276">
        <v>8560</v>
      </c>
      <c r="F141" s="276">
        <v>8500</v>
      </c>
      <c r="G141" s="271">
        <f>6789.5+1004.65</f>
        <v>7794.15</v>
      </c>
      <c r="H141" s="436">
        <f t="shared" ref="H141:H147" si="7">+G141/E141*100</f>
        <v>91.05315420560747</v>
      </c>
    </row>
    <row r="142" spans="1:8" ht="37.5">
      <c r="A142" s="123">
        <v>47</v>
      </c>
      <c r="B142" s="117" t="s">
        <v>629</v>
      </c>
      <c r="C142" s="118" t="s">
        <v>630</v>
      </c>
      <c r="D142" s="276">
        <v>2952</v>
      </c>
      <c r="E142" s="276">
        <v>2700</v>
      </c>
      <c r="F142" s="276">
        <v>2700</v>
      </c>
      <c r="G142" s="271">
        <v>2542</v>
      </c>
      <c r="H142" s="436">
        <f t="shared" si="7"/>
        <v>94.148148148148152</v>
      </c>
    </row>
    <row r="143" spans="1:8" ht="37.5">
      <c r="A143" s="123">
        <v>48</v>
      </c>
      <c r="B143" s="117" t="s">
        <v>631</v>
      </c>
      <c r="C143" s="118" t="s">
        <v>632</v>
      </c>
      <c r="D143" s="276">
        <v>2318</v>
      </c>
      <c r="E143" s="276"/>
      <c r="F143" s="276"/>
      <c r="G143" s="271">
        <v>1253</v>
      </c>
      <c r="H143" s="436"/>
    </row>
    <row r="144" spans="1:8" ht="18.75">
      <c r="A144" s="123" t="s">
        <v>633</v>
      </c>
      <c r="B144" s="117" t="s">
        <v>634</v>
      </c>
      <c r="C144" s="118" t="s">
        <v>635</v>
      </c>
      <c r="D144" s="276">
        <v>12146</v>
      </c>
      <c r="E144" s="276">
        <v>803</v>
      </c>
      <c r="F144" s="276">
        <v>570</v>
      </c>
      <c r="G144" s="271">
        <f>1011917.32-998871.31</f>
        <v>13046.009999999893</v>
      </c>
      <c r="H144" s="436">
        <f t="shared" si="7"/>
        <v>1624.6587795765745</v>
      </c>
    </row>
    <row r="145" spans="1:8" ht="56.25">
      <c r="A145" s="283"/>
      <c r="B145" s="279" t="s">
        <v>636</v>
      </c>
      <c r="C145" s="280" t="s">
        <v>637</v>
      </c>
      <c r="D145" s="288"/>
      <c r="E145" s="288"/>
      <c r="F145" s="288"/>
      <c r="G145" s="288"/>
      <c r="H145" s="435"/>
    </row>
    <row r="146" spans="1:8" ht="37.5">
      <c r="A146" s="283"/>
      <c r="B146" s="279" t="s">
        <v>638</v>
      </c>
      <c r="C146" s="280" t="s">
        <v>639</v>
      </c>
      <c r="D146" s="288">
        <f>D106+D124+D123+D83-D145</f>
        <v>14630581</v>
      </c>
      <c r="E146" s="288">
        <f>E106+E124+E123+E83-E145</f>
        <v>8095074.5</v>
      </c>
      <c r="F146" s="288">
        <f>F106+F124+F123+F83-F145</f>
        <v>8123886.5</v>
      </c>
      <c r="G146" s="288">
        <f>G106+G124+G123+G83-G145</f>
        <v>14543941.370000001</v>
      </c>
      <c r="H146" s="435">
        <f t="shared" si="7"/>
        <v>179.66408301739534</v>
      </c>
    </row>
    <row r="147" spans="1:8" ht="19.5" thickBot="1">
      <c r="A147" s="125">
        <v>89</v>
      </c>
      <c r="B147" s="126" t="s">
        <v>640</v>
      </c>
      <c r="C147" s="127" t="s">
        <v>641</v>
      </c>
      <c r="D147" s="277">
        <v>746</v>
      </c>
      <c r="E147" s="277">
        <v>720</v>
      </c>
      <c r="F147" s="277">
        <v>760</v>
      </c>
      <c r="G147" s="338">
        <v>723</v>
      </c>
      <c r="H147" s="436">
        <f t="shared" si="7"/>
        <v>100.41666666666667</v>
      </c>
    </row>
    <row r="148" spans="1:8" ht="18.75">
      <c r="A148" s="327"/>
      <c r="B148" s="328"/>
      <c r="C148" s="329"/>
      <c r="D148" s="330"/>
      <c r="E148" s="330"/>
      <c r="F148" s="331"/>
      <c r="G148" s="434">
        <f>+G80-G146</f>
        <v>0</v>
      </c>
      <c r="H148" s="332"/>
    </row>
    <row r="150" spans="1:8" ht="18.75">
      <c r="A150" s="233" t="s">
        <v>840</v>
      </c>
      <c r="B150" s="2"/>
      <c r="C150" s="2"/>
      <c r="D150" s="79"/>
      <c r="E150" s="80"/>
      <c r="F150" s="76" t="s">
        <v>793</v>
      </c>
      <c r="G150" s="81"/>
      <c r="H150" s="2"/>
    </row>
    <row r="151" spans="1:8" ht="18.75">
      <c r="A151" s="2"/>
      <c r="B151" s="2"/>
      <c r="C151" s="79" t="s">
        <v>75</v>
      </c>
      <c r="D151" s="2"/>
      <c r="E151" s="2"/>
      <c r="F151" s="2"/>
      <c r="G151" s="2"/>
      <c r="H151" s="2"/>
    </row>
  </sheetData>
  <autoFilter ref="H2:H151"/>
  <mergeCells count="8">
    <mergeCell ref="E7:E8"/>
    <mergeCell ref="F7:G7"/>
    <mergeCell ref="H7:H8"/>
    <mergeCell ref="A5:G5"/>
    <mergeCell ref="A7:A8"/>
    <mergeCell ref="B7:B8"/>
    <mergeCell ref="D7:D8"/>
    <mergeCell ref="C7:C8"/>
  </mergeCells>
  <phoneticPr fontId="12" type="noConversion"/>
  <pageMargins left="0.75" right="0.75" top="1" bottom="1" header="0.5" footer="0.5"/>
  <pageSetup scale="41" fitToHeight="0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65"/>
  <sheetViews>
    <sheetView topLeftCell="A53" zoomScale="60" zoomScaleNormal="60" workbookViewId="0">
      <selection activeCell="A2" sqref="A2:H65"/>
    </sheetView>
  </sheetViews>
  <sheetFormatPr defaultRowHeight="15.75"/>
  <cols>
    <col min="1" max="1" width="13" style="22" customWidth="1"/>
    <col min="2" max="2" width="78.140625" style="22" customWidth="1"/>
    <col min="3" max="3" width="7" style="22" bestFit="1" customWidth="1"/>
    <col min="4" max="4" width="23.42578125" style="22" customWidth="1"/>
    <col min="5" max="5" width="20" style="22" customWidth="1"/>
    <col min="6" max="6" width="27.85546875" style="22" customWidth="1"/>
    <col min="7" max="7" width="18.85546875" style="22" customWidth="1"/>
    <col min="8" max="8" width="14.5703125" style="22" customWidth="1"/>
    <col min="9" max="16384" width="9.140625" style="22"/>
  </cols>
  <sheetData>
    <row r="2" spans="1:8">
      <c r="H2" s="16" t="s">
        <v>751</v>
      </c>
    </row>
    <row r="3" spans="1:8">
      <c r="A3" s="269" t="s">
        <v>814</v>
      </c>
      <c r="B3" s="190"/>
      <c r="C3" s="190"/>
    </row>
    <row r="4" spans="1:8">
      <c r="A4" s="269" t="s">
        <v>815</v>
      </c>
      <c r="B4" s="190"/>
      <c r="C4" s="190"/>
    </row>
    <row r="5" spans="1:8" ht="24.95" customHeight="1">
      <c r="H5" s="16"/>
    </row>
    <row r="6" spans="1:8" s="12" customFormat="1" ht="24.95" customHeight="1">
      <c r="A6" s="491" t="s">
        <v>100</v>
      </c>
      <c r="B6" s="491"/>
      <c r="C6" s="491"/>
      <c r="D6" s="491"/>
      <c r="E6" s="491"/>
      <c r="F6" s="491"/>
      <c r="G6" s="491"/>
      <c r="H6" s="491"/>
    </row>
    <row r="7" spans="1:8" s="12" customFormat="1" ht="24.95" customHeight="1">
      <c r="A7" s="23"/>
      <c r="B7" s="23"/>
      <c r="C7" s="23"/>
      <c r="D7" s="23"/>
      <c r="E7" s="23"/>
      <c r="F7" s="23"/>
      <c r="G7" s="23"/>
      <c r="H7" s="23"/>
    </row>
    <row r="8" spans="1:8" s="12" customFormat="1" ht="24.95" customHeight="1">
      <c r="A8" s="491" t="s">
        <v>852</v>
      </c>
      <c r="B8" s="491"/>
      <c r="C8" s="491"/>
      <c r="D8" s="491"/>
      <c r="E8" s="491"/>
      <c r="F8" s="491"/>
      <c r="G8" s="491"/>
      <c r="H8" s="491"/>
    </row>
    <row r="9" spans="1:8" ht="18.75" customHeight="1" thickBot="1">
      <c r="H9" s="197" t="s">
        <v>4</v>
      </c>
    </row>
    <row r="10" spans="1:8" ht="30.75" customHeight="1">
      <c r="A10" s="492"/>
      <c r="B10" s="494" t="s">
        <v>0</v>
      </c>
      <c r="C10" s="498" t="s">
        <v>163</v>
      </c>
      <c r="D10" s="468" t="s">
        <v>811</v>
      </c>
      <c r="E10" s="468" t="s">
        <v>812</v>
      </c>
      <c r="F10" s="470" t="s">
        <v>842</v>
      </c>
      <c r="G10" s="471"/>
      <c r="H10" s="496" t="s">
        <v>853</v>
      </c>
    </row>
    <row r="11" spans="1:8" ht="39.75" customHeight="1">
      <c r="A11" s="493"/>
      <c r="B11" s="495"/>
      <c r="C11" s="499"/>
      <c r="D11" s="469"/>
      <c r="E11" s="469"/>
      <c r="F11" s="191" t="s">
        <v>1</v>
      </c>
      <c r="G11" s="189" t="s">
        <v>67</v>
      </c>
      <c r="H11" s="497"/>
    </row>
    <row r="12" spans="1:8" ht="33.75" customHeight="1">
      <c r="A12" s="198">
        <v>1</v>
      </c>
      <c r="B12" s="192" t="s">
        <v>102</v>
      </c>
      <c r="C12" s="193"/>
      <c r="D12" s="20"/>
      <c r="E12" s="20"/>
      <c r="F12" s="20"/>
      <c r="G12" s="20"/>
      <c r="H12" s="199"/>
    </row>
    <row r="13" spans="1:8" ht="18.75">
      <c r="A13" s="447">
        <v>2</v>
      </c>
      <c r="B13" s="448" t="s">
        <v>642</v>
      </c>
      <c r="C13" s="449">
        <v>3001</v>
      </c>
      <c r="D13" s="290">
        <f>D14+D15+D16</f>
        <v>228007879.05000001</v>
      </c>
      <c r="E13" s="290">
        <f>E14+E15+E16</f>
        <v>239837000</v>
      </c>
      <c r="F13" s="290">
        <f>F14+F15+F16</f>
        <v>59959000</v>
      </c>
      <c r="G13" s="290">
        <f>G14+G15+G16</f>
        <v>61987748.649999999</v>
      </c>
      <c r="H13" s="450">
        <f>+G13/E13*100</f>
        <v>25.845782197909411</v>
      </c>
    </row>
    <row r="14" spans="1:8" ht="30" customHeight="1">
      <c r="A14" s="198">
        <v>3</v>
      </c>
      <c r="B14" s="194" t="s">
        <v>103</v>
      </c>
      <c r="C14" s="193">
        <v>3002</v>
      </c>
      <c r="D14" s="291">
        <v>170010718.33000001</v>
      </c>
      <c r="E14" s="291">
        <v>235337000</v>
      </c>
      <c r="F14" s="339">
        <v>58834000</v>
      </c>
      <c r="G14" s="339">
        <f>21106371+19242968+20110431.65+791869-8013-116831</f>
        <v>61126795.649999999</v>
      </c>
      <c r="H14" s="446">
        <f t="shared" ref="H14:H61" si="0">+G14/E14*100</f>
        <v>25.974154361617597</v>
      </c>
    </row>
    <row r="15" spans="1:8" ht="30" customHeight="1">
      <c r="A15" s="198">
        <v>4</v>
      </c>
      <c r="B15" s="194" t="s">
        <v>104</v>
      </c>
      <c r="C15" s="193">
        <v>3003</v>
      </c>
      <c r="D15" s="291">
        <v>1218297.97</v>
      </c>
      <c r="E15" s="291">
        <v>4500000</v>
      </c>
      <c r="F15" s="339">
        <v>1125000</v>
      </c>
      <c r="G15" s="339">
        <v>8013</v>
      </c>
      <c r="H15" s="446">
        <f t="shared" si="0"/>
        <v>0.17806666666666668</v>
      </c>
    </row>
    <row r="16" spans="1:8" ht="30" customHeight="1">
      <c r="A16" s="198">
        <v>5</v>
      </c>
      <c r="B16" s="194" t="s">
        <v>105</v>
      </c>
      <c r="C16" s="193">
        <v>3004</v>
      </c>
      <c r="D16" s="291">
        <v>56778862.749999993</v>
      </c>
      <c r="E16" s="291"/>
      <c r="F16" s="339"/>
      <c r="G16" s="339">
        <f>763306+89634</f>
        <v>852940</v>
      </c>
      <c r="H16" s="446"/>
    </row>
    <row r="17" spans="1:8" ht="18.75">
      <c r="A17" s="447">
        <v>6</v>
      </c>
      <c r="B17" s="448" t="s">
        <v>643</v>
      </c>
      <c r="C17" s="449">
        <v>3005</v>
      </c>
      <c r="D17" s="290">
        <f>D18+D19+D20+D21+D22</f>
        <v>357371016.56099999</v>
      </c>
      <c r="E17" s="290">
        <f>E18+E19+E20+E21+E22</f>
        <v>449369000</v>
      </c>
      <c r="F17" s="290">
        <f>F18+F19+F20+F21+F22</f>
        <v>111842500</v>
      </c>
      <c r="G17" s="290">
        <f>G18+G19+G20+G21+G22</f>
        <v>65669677.5</v>
      </c>
      <c r="H17" s="450">
        <f t="shared" si="0"/>
        <v>14.613753396429216</v>
      </c>
    </row>
    <row r="18" spans="1:8" ht="27" customHeight="1">
      <c r="A18" s="198">
        <v>7</v>
      </c>
      <c r="B18" s="194" t="s">
        <v>106</v>
      </c>
      <c r="C18" s="193">
        <v>3006</v>
      </c>
      <c r="D18" s="291">
        <v>107702019.461</v>
      </c>
      <c r="E18" s="291">
        <v>206884000</v>
      </c>
      <c r="F18" s="339">
        <v>50629000</v>
      </c>
      <c r="G18" s="339">
        <f>164410+20758030+584065-8472000+165714</f>
        <v>13200219</v>
      </c>
      <c r="H18" s="446">
        <f t="shared" si="0"/>
        <v>6.3804929332379494</v>
      </c>
    </row>
    <row r="19" spans="1:8" ht="30" customHeight="1">
      <c r="A19" s="198">
        <v>8</v>
      </c>
      <c r="B19" s="194" t="s">
        <v>644</v>
      </c>
      <c r="C19" s="193">
        <v>3007</v>
      </c>
      <c r="D19" s="291">
        <v>169332062.63</v>
      </c>
      <c r="E19" s="291">
        <v>178206000</v>
      </c>
      <c r="F19" s="339">
        <v>46072500</v>
      </c>
      <c r="G19" s="339">
        <f>36538847+101185+966847+926372+205764+1334297+1361751-165714-80000+102</f>
        <v>41189451</v>
      </c>
      <c r="H19" s="446">
        <f t="shared" si="0"/>
        <v>23.113391804989732</v>
      </c>
    </row>
    <row r="20" spans="1:8" ht="30" customHeight="1">
      <c r="A20" s="198">
        <v>9</v>
      </c>
      <c r="B20" s="194" t="s">
        <v>107</v>
      </c>
      <c r="C20" s="193">
        <v>3008</v>
      </c>
      <c r="D20" s="291">
        <v>184202.16</v>
      </c>
      <c r="E20" s="291"/>
      <c r="F20" s="339"/>
      <c r="G20" s="339"/>
      <c r="H20" s="446"/>
    </row>
    <row r="21" spans="1:8" ht="30" customHeight="1">
      <c r="A21" s="198">
        <v>10</v>
      </c>
      <c r="B21" s="194" t="s">
        <v>108</v>
      </c>
      <c r="C21" s="193">
        <v>3009</v>
      </c>
      <c r="D21" s="291">
        <v>1929920</v>
      </c>
      <c r="E21" s="291"/>
      <c r="F21" s="339"/>
      <c r="G21" s="339"/>
      <c r="H21" s="446"/>
    </row>
    <row r="22" spans="1:8" ht="30" customHeight="1">
      <c r="A22" s="198">
        <v>11</v>
      </c>
      <c r="B22" s="194" t="s">
        <v>645</v>
      </c>
      <c r="C22" s="193">
        <v>3010</v>
      </c>
      <c r="D22" s="291">
        <v>78222812.310000002</v>
      </c>
      <c r="E22" s="291">
        <v>64279000</v>
      </c>
      <c r="F22" s="339">
        <v>15141000</v>
      </c>
      <c r="G22" s="339">
        <f>8364963+2835044.5+80000</f>
        <v>11280007.5</v>
      </c>
      <c r="H22" s="446">
        <f t="shared" si="0"/>
        <v>17.548511177834129</v>
      </c>
    </row>
    <row r="23" spans="1:8" ht="18.75">
      <c r="A23" s="447">
        <v>12</v>
      </c>
      <c r="B23" s="448" t="s">
        <v>646</v>
      </c>
      <c r="C23" s="449">
        <v>3011</v>
      </c>
      <c r="D23" s="290"/>
      <c r="E23" s="290"/>
      <c r="F23" s="340"/>
      <c r="G23" s="340"/>
      <c r="H23" s="450"/>
    </row>
    <row r="24" spans="1:8" ht="18.75">
      <c r="A24" s="447">
        <v>13</v>
      </c>
      <c r="B24" s="448" t="s">
        <v>647</v>
      </c>
      <c r="C24" s="449">
        <v>3012</v>
      </c>
      <c r="D24" s="290">
        <f>+D17-D13</f>
        <v>129363137.51099998</v>
      </c>
      <c r="E24" s="290">
        <f>+E17-E13</f>
        <v>209532000</v>
      </c>
      <c r="F24" s="290">
        <f>+F17-F13</f>
        <v>51883500</v>
      </c>
      <c r="G24" s="290">
        <f>+G17-G13</f>
        <v>3681928.8500000015</v>
      </c>
      <c r="H24" s="450">
        <f t="shared" si="0"/>
        <v>1.7572155327109946</v>
      </c>
    </row>
    <row r="25" spans="1:8" ht="18.75">
      <c r="A25" s="198">
        <v>14</v>
      </c>
      <c r="B25" s="192" t="s">
        <v>109</v>
      </c>
      <c r="C25" s="193"/>
      <c r="D25" s="291">
        <v>0</v>
      </c>
      <c r="E25" s="291"/>
      <c r="F25" s="339"/>
      <c r="G25" s="339"/>
      <c r="H25" s="446"/>
    </row>
    <row r="26" spans="1:8" ht="18.75">
      <c r="A26" s="447">
        <v>15</v>
      </c>
      <c r="B26" s="448" t="s">
        <v>648</v>
      </c>
      <c r="C26" s="449">
        <v>3013</v>
      </c>
      <c r="D26" s="290">
        <f>D27+D28+D29+D30+D31</f>
        <v>66750773.709999993</v>
      </c>
      <c r="E26" s="290">
        <f>E27+E28+E29+E30+E31</f>
        <v>61000000</v>
      </c>
      <c r="F26" s="290">
        <f>F27+F28+F29+F30+F31</f>
        <v>14750000</v>
      </c>
      <c r="G26" s="290">
        <f>G27+G28+G29+G30+G31</f>
        <v>6408672</v>
      </c>
      <c r="H26" s="450">
        <f t="shared" si="0"/>
        <v>10.506019672131147</v>
      </c>
    </row>
    <row r="27" spans="1:8" ht="30" customHeight="1">
      <c r="A27" s="198">
        <v>16</v>
      </c>
      <c r="B27" s="194" t="s">
        <v>110</v>
      </c>
      <c r="C27" s="193">
        <v>3014</v>
      </c>
      <c r="D27" s="291">
        <v>0</v>
      </c>
      <c r="E27" s="291"/>
      <c r="F27" s="339"/>
      <c r="G27" s="339"/>
      <c r="H27" s="446"/>
    </row>
    <row r="28" spans="1:8" ht="36" customHeight="1">
      <c r="A28" s="198">
        <v>17</v>
      </c>
      <c r="B28" s="194" t="s">
        <v>649</v>
      </c>
      <c r="C28" s="193">
        <v>3015</v>
      </c>
      <c r="D28" s="291">
        <v>0</v>
      </c>
      <c r="E28" s="291">
        <v>2000000</v>
      </c>
      <c r="F28" s="339"/>
      <c r="G28" s="339"/>
      <c r="H28" s="446">
        <f t="shared" si="0"/>
        <v>0</v>
      </c>
    </row>
    <row r="29" spans="1:8" ht="30" customHeight="1">
      <c r="A29" s="198">
        <v>18</v>
      </c>
      <c r="B29" s="194" t="s">
        <v>111</v>
      </c>
      <c r="C29" s="193">
        <v>3016</v>
      </c>
      <c r="D29" s="291">
        <v>16577986.739999998</v>
      </c>
      <c r="E29" s="291">
        <v>16000000</v>
      </c>
      <c r="F29" s="339">
        <v>4000000</v>
      </c>
      <c r="G29" s="339"/>
      <c r="H29" s="446">
        <f t="shared" si="0"/>
        <v>0</v>
      </c>
    </row>
    <row r="30" spans="1:8" ht="33.75" customHeight="1">
      <c r="A30" s="198">
        <v>19</v>
      </c>
      <c r="B30" s="194" t="s">
        <v>112</v>
      </c>
      <c r="C30" s="193">
        <v>3017</v>
      </c>
      <c r="D30" s="291">
        <v>50172786.969999999</v>
      </c>
      <c r="E30" s="291">
        <v>43000000</v>
      </c>
      <c r="F30" s="339">
        <v>10750000</v>
      </c>
      <c r="G30" s="339">
        <v>6408672</v>
      </c>
      <c r="H30" s="446">
        <f t="shared" si="0"/>
        <v>14.903888372093025</v>
      </c>
    </row>
    <row r="31" spans="1:8" ht="33.75" customHeight="1">
      <c r="A31" s="198">
        <v>20</v>
      </c>
      <c r="B31" s="194" t="s">
        <v>113</v>
      </c>
      <c r="C31" s="193">
        <v>3018</v>
      </c>
      <c r="D31" s="291">
        <v>0</v>
      </c>
      <c r="E31" s="291"/>
      <c r="F31" s="339"/>
      <c r="G31" s="339"/>
      <c r="H31" s="446"/>
    </row>
    <row r="32" spans="1:8" ht="18.75">
      <c r="A32" s="447">
        <v>21</v>
      </c>
      <c r="B32" s="448" t="s">
        <v>650</v>
      </c>
      <c r="C32" s="449">
        <v>3019</v>
      </c>
      <c r="D32" s="290">
        <f>D33+D34+D35</f>
        <v>12518707.18</v>
      </c>
      <c r="E32" s="290">
        <f>E33+E34+E35</f>
        <v>278683000</v>
      </c>
      <c r="F32" s="290">
        <f>F33+F34+F35</f>
        <v>69671000</v>
      </c>
      <c r="G32" s="290">
        <f>G33+G34+G35</f>
        <v>8472000</v>
      </c>
      <c r="H32" s="450">
        <f t="shared" si="0"/>
        <v>3.0400132049676514</v>
      </c>
    </row>
    <row r="33" spans="1:8" ht="30" customHeight="1">
      <c r="A33" s="198">
        <v>22</v>
      </c>
      <c r="B33" s="194" t="s">
        <v>114</v>
      </c>
      <c r="C33" s="193">
        <v>3020</v>
      </c>
      <c r="D33" s="291">
        <v>0</v>
      </c>
      <c r="E33" s="291"/>
      <c r="F33" s="339"/>
      <c r="G33" s="339"/>
      <c r="H33" s="446"/>
    </row>
    <row r="34" spans="1:8" ht="33.75" customHeight="1">
      <c r="A34" s="198">
        <v>23</v>
      </c>
      <c r="B34" s="194" t="s">
        <v>651</v>
      </c>
      <c r="C34" s="193">
        <v>3021</v>
      </c>
      <c r="D34" s="291">
        <v>12518707.18</v>
      </c>
      <c r="E34" s="291">
        <v>278683000</v>
      </c>
      <c r="F34" s="339">
        <v>69671000</v>
      </c>
      <c r="G34" s="339">
        <v>8472000</v>
      </c>
      <c r="H34" s="446">
        <f t="shared" si="0"/>
        <v>3.0400132049676514</v>
      </c>
    </row>
    <row r="35" spans="1:8" ht="30" customHeight="1">
      <c r="A35" s="198">
        <v>24</v>
      </c>
      <c r="B35" s="194" t="s">
        <v>115</v>
      </c>
      <c r="C35" s="193">
        <v>3022</v>
      </c>
      <c r="D35" s="291">
        <v>0</v>
      </c>
      <c r="E35" s="291"/>
      <c r="F35" s="339"/>
      <c r="G35" s="339"/>
      <c r="H35" s="446"/>
    </row>
    <row r="36" spans="1:8" ht="18.75">
      <c r="A36" s="447">
        <v>25</v>
      </c>
      <c r="B36" s="448" t="s">
        <v>652</v>
      </c>
      <c r="C36" s="449">
        <v>3023</v>
      </c>
      <c r="D36" s="290">
        <f>+D26-D32</f>
        <v>54232066.529999994</v>
      </c>
      <c r="E36" s="290"/>
      <c r="F36" s="290"/>
      <c r="G36" s="290"/>
      <c r="H36" s="450"/>
    </row>
    <row r="37" spans="1:8" ht="18.75">
      <c r="A37" s="447">
        <v>26</v>
      </c>
      <c r="B37" s="448" t="s">
        <v>653</v>
      </c>
      <c r="C37" s="449">
        <v>3024</v>
      </c>
      <c r="D37" s="290"/>
      <c r="E37" s="290">
        <f>+E32-E26</f>
        <v>217683000</v>
      </c>
      <c r="F37" s="290">
        <f>+F32-F26</f>
        <v>54921000</v>
      </c>
      <c r="G37" s="290">
        <f>+G32-G26</f>
        <v>2063328</v>
      </c>
      <c r="H37" s="450">
        <f t="shared" si="0"/>
        <v>0.94785904273645627</v>
      </c>
    </row>
    <row r="38" spans="1:8" ht="18.75">
      <c r="A38" s="198">
        <v>27</v>
      </c>
      <c r="B38" s="192" t="s">
        <v>116</v>
      </c>
      <c r="C38" s="193"/>
      <c r="D38" s="291">
        <v>0</v>
      </c>
      <c r="E38" s="291"/>
      <c r="F38" s="339"/>
      <c r="G38" s="339"/>
      <c r="H38" s="446"/>
    </row>
    <row r="39" spans="1:8" ht="18.75">
      <c r="A39" s="447">
        <v>28</v>
      </c>
      <c r="B39" s="448" t="s">
        <v>654</v>
      </c>
      <c r="C39" s="449">
        <v>3025</v>
      </c>
      <c r="D39" s="290">
        <f>D40+D41+D42+D43+D44</f>
        <v>70085074.079999998</v>
      </c>
      <c r="E39" s="290">
        <f>E40+E41+E42+E43+E44</f>
        <v>433416000</v>
      </c>
      <c r="F39" s="290">
        <f>F40+F41+F42</f>
        <v>108354000</v>
      </c>
      <c r="G39" s="290">
        <f>G40+G41+G42</f>
        <v>5853002</v>
      </c>
      <c r="H39" s="450">
        <f t="shared" si="0"/>
        <v>1.350435147756428</v>
      </c>
    </row>
    <row r="40" spans="1:8" ht="30" customHeight="1">
      <c r="A40" s="198">
        <v>29</v>
      </c>
      <c r="B40" s="194" t="s">
        <v>117</v>
      </c>
      <c r="C40" s="193">
        <v>3026</v>
      </c>
      <c r="D40" s="291">
        <v>0</v>
      </c>
      <c r="E40" s="291">
        <v>0</v>
      </c>
      <c r="F40" s="339"/>
      <c r="G40" s="339"/>
      <c r="H40" s="446"/>
    </row>
    <row r="41" spans="1:8" ht="30" customHeight="1">
      <c r="A41" s="198">
        <v>30</v>
      </c>
      <c r="B41" s="194" t="s">
        <v>655</v>
      </c>
      <c r="C41" s="193">
        <v>3027</v>
      </c>
      <c r="D41" s="291"/>
      <c r="E41" s="291"/>
      <c r="F41" s="339"/>
      <c r="G41" s="339">
        <v>853002</v>
      </c>
      <c r="H41" s="446"/>
    </row>
    <row r="42" spans="1:8" ht="30" customHeight="1">
      <c r="A42" s="198">
        <v>31</v>
      </c>
      <c r="B42" s="194" t="s">
        <v>656</v>
      </c>
      <c r="C42" s="193">
        <v>3028</v>
      </c>
      <c r="D42" s="291">
        <v>70085074.079999998</v>
      </c>
      <c r="E42" s="291">
        <v>433416000</v>
      </c>
      <c r="F42" s="339">
        <v>108354000</v>
      </c>
      <c r="G42" s="339">
        <v>5000000</v>
      </c>
      <c r="H42" s="446">
        <f t="shared" si="0"/>
        <v>1.1536260774867564</v>
      </c>
    </row>
    <row r="43" spans="1:8" ht="33" customHeight="1">
      <c r="A43" s="198">
        <v>32</v>
      </c>
      <c r="B43" s="194" t="s">
        <v>657</v>
      </c>
      <c r="C43" s="193">
        <v>3029</v>
      </c>
      <c r="D43" s="292">
        <v>0</v>
      </c>
      <c r="E43" s="292">
        <v>0</v>
      </c>
      <c r="F43" s="339"/>
      <c r="G43" s="339"/>
      <c r="H43" s="446"/>
    </row>
    <row r="44" spans="1:8" ht="33" customHeight="1">
      <c r="A44" s="198">
        <v>33</v>
      </c>
      <c r="B44" s="194" t="s">
        <v>658</v>
      </c>
      <c r="C44" s="193">
        <v>3030</v>
      </c>
      <c r="D44" s="291">
        <v>0</v>
      </c>
      <c r="E44" s="291">
        <v>0</v>
      </c>
      <c r="F44" s="339"/>
      <c r="G44" s="339"/>
      <c r="H44" s="446"/>
    </row>
    <row r="45" spans="1:8" ht="18.75">
      <c r="A45" s="447">
        <v>34</v>
      </c>
      <c r="B45" s="448" t="s">
        <v>659</v>
      </c>
      <c r="C45" s="449">
        <v>3031</v>
      </c>
      <c r="D45" s="290">
        <f>D46+D47+D48+D49+D50+D51</f>
        <v>0</v>
      </c>
      <c r="E45" s="290">
        <f>E46+E47+E48+E49+E50+E51</f>
        <v>200000</v>
      </c>
      <c r="F45" s="290">
        <f>F46+F47+F48+F49+F50+F51</f>
        <v>50000</v>
      </c>
      <c r="G45" s="290">
        <f>G46+G47+G48+G49+G50+G51</f>
        <v>131854</v>
      </c>
      <c r="H45" s="450">
        <f t="shared" si="0"/>
        <v>65.927000000000007</v>
      </c>
    </row>
    <row r="46" spans="1:8" ht="30" customHeight="1">
      <c r="A46" s="198">
        <v>35</v>
      </c>
      <c r="B46" s="194" t="s">
        <v>118</v>
      </c>
      <c r="C46" s="193">
        <v>3032</v>
      </c>
      <c r="D46" s="291">
        <v>0</v>
      </c>
      <c r="E46" s="291">
        <v>0</v>
      </c>
      <c r="F46" s="339"/>
      <c r="G46" s="339"/>
      <c r="H46" s="446"/>
    </row>
    <row r="47" spans="1:8" ht="30" customHeight="1">
      <c r="A47" s="198">
        <v>36</v>
      </c>
      <c r="B47" s="194" t="s">
        <v>660</v>
      </c>
      <c r="C47" s="193">
        <v>3033</v>
      </c>
      <c r="D47" s="291">
        <v>0</v>
      </c>
      <c r="E47" s="291">
        <v>0</v>
      </c>
      <c r="F47" s="339"/>
      <c r="G47" s="339"/>
      <c r="H47" s="446"/>
    </row>
    <row r="48" spans="1:8" ht="18.75">
      <c r="A48" s="198">
        <v>37</v>
      </c>
      <c r="B48" s="194" t="s">
        <v>661</v>
      </c>
      <c r="C48" s="193">
        <v>3034</v>
      </c>
      <c r="D48" s="292"/>
      <c r="E48" s="292"/>
      <c r="F48" s="339"/>
      <c r="G48" s="339"/>
      <c r="H48" s="446"/>
    </row>
    <row r="49" spans="1:8" ht="18.75">
      <c r="A49" s="198">
        <v>38</v>
      </c>
      <c r="B49" s="194" t="s">
        <v>662</v>
      </c>
      <c r="C49" s="193">
        <v>3035</v>
      </c>
      <c r="D49" s="292">
        <v>0</v>
      </c>
      <c r="E49" s="292">
        <v>200000</v>
      </c>
      <c r="F49" s="339">
        <v>50000</v>
      </c>
      <c r="G49" s="339">
        <v>131854</v>
      </c>
      <c r="H49" s="446">
        <f t="shared" si="0"/>
        <v>65.927000000000007</v>
      </c>
    </row>
    <row r="50" spans="1:8" ht="30" customHeight="1" thickBot="1">
      <c r="A50" s="198">
        <v>39</v>
      </c>
      <c r="B50" s="194" t="s">
        <v>663</v>
      </c>
      <c r="C50" s="193">
        <v>3036</v>
      </c>
      <c r="D50" s="320"/>
      <c r="E50" s="292">
        <v>0</v>
      </c>
      <c r="F50" s="339"/>
      <c r="G50" s="339"/>
      <c r="H50" s="446"/>
    </row>
    <row r="51" spans="1:8" ht="30" customHeight="1" thickTop="1" thickBot="1">
      <c r="A51" s="198">
        <v>40</v>
      </c>
      <c r="B51" s="194" t="s">
        <v>664</v>
      </c>
      <c r="C51" s="316">
        <v>3037</v>
      </c>
      <c r="D51" s="319"/>
      <c r="E51" s="317">
        <v>0</v>
      </c>
      <c r="F51" s="339"/>
      <c r="G51" s="339"/>
      <c r="H51" s="446"/>
    </row>
    <row r="52" spans="1:8" ht="30" customHeight="1" thickTop="1">
      <c r="A52" s="447">
        <v>41</v>
      </c>
      <c r="B52" s="448" t="s">
        <v>665</v>
      </c>
      <c r="C52" s="449">
        <v>3038</v>
      </c>
      <c r="D52" s="318">
        <f>D39-D45</f>
        <v>70085074.079999998</v>
      </c>
      <c r="E52" s="290">
        <f>E39-E45</f>
        <v>433216000</v>
      </c>
      <c r="F52" s="290">
        <f>F39-F45</f>
        <v>108304000</v>
      </c>
      <c r="G52" s="290">
        <f>G39-G45</f>
        <v>5721148</v>
      </c>
      <c r="H52" s="450">
        <f t="shared" si="0"/>
        <v>1.3206225070172848</v>
      </c>
    </row>
    <row r="53" spans="1:8" ht="30" customHeight="1">
      <c r="A53" s="447">
        <v>42</v>
      </c>
      <c r="B53" s="448" t="s">
        <v>666</v>
      </c>
      <c r="C53" s="449">
        <v>3039</v>
      </c>
      <c r="D53" s="290">
        <v>0</v>
      </c>
      <c r="E53" s="290">
        <v>0</v>
      </c>
      <c r="F53" s="290">
        <v>0</v>
      </c>
      <c r="G53" s="290">
        <v>0</v>
      </c>
      <c r="H53" s="450"/>
    </row>
    <row r="54" spans="1:8" ht="30" customHeight="1">
      <c r="A54" s="447">
        <v>43</v>
      </c>
      <c r="B54" s="448" t="s">
        <v>781</v>
      </c>
      <c r="C54" s="449">
        <v>3040</v>
      </c>
      <c r="D54" s="290">
        <f>+D39+D26+D13</f>
        <v>364843726.84000003</v>
      </c>
      <c r="E54" s="290">
        <f>+E39+E26+E13</f>
        <v>734253000</v>
      </c>
      <c r="F54" s="290">
        <f>+F39+F26+F13</f>
        <v>183063000</v>
      </c>
      <c r="G54" s="290">
        <f>+G39+G26+G13</f>
        <v>74249422.650000006</v>
      </c>
      <c r="H54" s="450">
        <f t="shared" si="0"/>
        <v>10.112239602698253</v>
      </c>
    </row>
    <row r="55" spans="1:8" ht="18.75">
      <c r="A55" s="447">
        <v>44</v>
      </c>
      <c r="B55" s="448" t="s">
        <v>782</v>
      </c>
      <c r="C55" s="449">
        <v>3041</v>
      </c>
      <c r="D55" s="290">
        <f>+D45+D32+D17</f>
        <v>369889723.741</v>
      </c>
      <c r="E55" s="290">
        <f>+E45+E32+E17</f>
        <v>728252000</v>
      </c>
      <c r="F55" s="290">
        <f>+F45+F32+F17</f>
        <v>181563500</v>
      </c>
      <c r="G55" s="290">
        <f>+G45+G32+G17</f>
        <v>74273531.5</v>
      </c>
      <c r="H55" s="450">
        <f t="shared" si="0"/>
        <v>10.198877792302664</v>
      </c>
    </row>
    <row r="56" spans="1:8" ht="18.75">
      <c r="A56" s="447">
        <v>45</v>
      </c>
      <c r="B56" s="448" t="s">
        <v>783</v>
      </c>
      <c r="C56" s="449">
        <v>3042</v>
      </c>
      <c r="D56" s="290"/>
      <c r="E56" s="290">
        <f>E54-E55</f>
        <v>6001000</v>
      </c>
      <c r="F56" s="290">
        <f t="shared" ref="F56" si="1">F54-F55</f>
        <v>1499500</v>
      </c>
      <c r="G56" s="290"/>
      <c r="H56" s="450">
        <f t="shared" si="0"/>
        <v>0</v>
      </c>
    </row>
    <row r="57" spans="1:8" ht="19.5" thickBot="1">
      <c r="A57" s="451">
        <v>46</v>
      </c>
      <c r="B57" s="448" t="s">
        <v>784</v>
      </c>
      <c r="C57" s="449">
        <v>3043</v>
      </c>
      <c r="D57" s="290">
        <f>+D55-D54</f>
        <v>5045996.9009999633</v>
      </c>
      <c r="E57" s="290"/>
      <c r="F57" s="290"/>
      <c r="G57" s="290">
        <f>+G55-G54</f>
        <v>24108.84999999404</v>
      </c>
      <c r="H57" s="450"/>
    </row>
    <row r="58" spans="1:8" ht="30" customHeight="1">
      <c r="A58" s="198">
        <v>47</v>
      </c>
      <c r="B58" s="192" t="s">
        <v>667</v>
      </c>
      <c r="C58" s="193">
        <v>3044</v>
      </c>
      <c r="D58" s="293">
        <v>19022224</v>
      </c>
      <c r="E58" s="292">
        <v>11500000</v>
      </c>
      <c r="F58" s="339">
        <v>14500000</v>
      </c>
      <c r="G58" s="339">
        <v>7674623</v>
      </c>
      <c r="H58" s="446">
        <f t="shared" si="0"/>
        <v>66.735852173913045</v>
      </c>
    </row>
    <row r="59" spans="1:8" ht="30" customHeight="1">
      <c r="A59" s="198">
        <v>48</v>
      </c>
      <c r="B59" s="192" t="s">
        <v>668</v>
      </c>
      <c r="C59" s="193">
        <v>3045</v>
      </c>
      <c r="D59" s="294"/>
      <c r="E59" s="292"/>
      <c r="F59" s="339"/>
      <c r="G59" s="339"/>
      <c r="H59" s="446"/>
    </row>
    <row r="60" spans="1:8" ht="31.5">
      <c r="A60" s="198">
        <v>49</v>
      </c>
      <c r="B60" s="192" t="s">
        <v>257</v>
      </c>
      <c r="C60" s="193">
        <v>3046</v>
      </c>
      <c r="D60" s="295"/>
      <c r="E60" s="292"/>
      <c r="F60" s="341"/>
      <c r="G60" s="341"/>
      <c r="H60" s="446"/>
    </row>
    <row r="61" spans="1:8" ht="32.25" thickBot="1">
      <c r="A61" s="200">
        <v>50</v>
      </c>
      <c r="B61" s="195" t="s">
        <v>785</v>
      </c>
      <c r="C61" s="196">
        <v>3047</v>
      </c>
      <c r="D61" s="321">
        <f>D56-D57+D58+D59-D60</f>
        <v>13976227.099000037</v>
      </c>
      <c r="E61" s="322">
        <f>E56-E57+E58+E59-E60-1000</f>
        <v>17500000</v>
      </c>
      <c r="F61" s="322">
        <f>F56-F57+F58+F59-F60</f>
        <v>15999500</v>
      </c>
      <c r="G61" s="322">
        <f>G56-G57+G58+G59-G60</f>
        <v>7650514.150000006</v>
      </c>
      <c r="H61" s="446">
        <f t="shared" si="0"/>
        <v>43.717223714285744</v>
      </c>
    </row>
    <row r="63" spans="1:8">
      <c r="G63" s="379"/>
    </row>
    <row r="64" spans="1:8">
      <c r="A64" s="489" t="s">
        <v>840</v>
      </c>
      <c r="B64" s="489"/>
      <c r="F64" s="490" t="s">
        <v>786</v>
      </c>
      <c r="G64" s="490"/>
      <c r="H64" s="490"/>
    </row>
    <row r="65" spans="4:4">
      <c r="D65" s="136" t="s">
        <v>717</v>
      </c>
    </row>
  </sheetData>
  <autoFilter ref="D2:D67"/>
  <mergeCells count="11">
    <mergeCell ref="A64:B64"/>
    <mergeCell ref="F64:H64"/>
    <mergeCell ref="A6:H6"/>
    <mergeCell ref="A8:H8"/>
    <mergeCell ref="A10:A11"/>
    <mergeCell ref="B10:B11"/>
    <mergeCell ref="D10:D11"/>
    <mergeCell ref="E10:E11"/>
    <mergeCell ref="F10:G10"/>
    <mergeCell ref="H10:H11"/>
    <mergeCell ref="C10:C11"/>
  </mergeCells>
  <phoneticPr fontId="12" type="noConversion"/>
  <pageMargins left="0.75" right="0.75" top="1" bottom="1" header="0.5" footer="0.5"/>
  <pageSetup scale="39" orientation="portrait" horizontalDpi="4294967294" verticalDpi="429496729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T102"/>
  <sheetViews>
    <sheetView zoomScale="75" zoomScaleNormal="75" workbookViewId="0">
      <selection sqref="A1:G49"/>
    </sheetView>
  </sheetViews>
  <sheetFormatPr defaultRowHeight="15.75"/>
  <cols>
    <col min="1" max="1" width="6.140625" style="2" customWidth="1"/>
    <col min="2" max="2" width="81.28515625" style="2" customWidth="1"/>
    <col min="3" max="3" width="20.7109375" style="55" customWidth="1"/>
    <col min="4" max="5" width="20.7109375" style="2" customWidth="1"/>
    <col min="6" max="6" width="20.7109375" style="345" customWidth="1"/>
    <col min="7" max="7" width="21.28515625" style="2" customWidth="1"/>
    <col min="8" max="8" width="13.42578125" style="2" customWidth="1"/>
    <col min="9" max="9" width="11.28515625" style="2" customWidth="1"/>
    <col min="10" max="10" width="12.42578125" style="2" customWidth="1"/>
    <col min="11" max="11" width="14.42578125" style="2" customWidth="1"/>
    <col min="12" max="12" width="15.140625" style="2" customWidth="1"/>
    <col min="13" max="13" width="11.28515625" style="2" customWidth="1"/>
    <col min="14" max="14" width="13.140625" style="2" customWidth="1"/>
    <col min="15" max="15" width="13" style="2" customWidth="1"/>
    <col min="16" max="16" width="14.140625" style="2" customWidth="1"/>
    <col min="17" max="17" width="26.5703125" style="2" customWidth="1"/>
    <col min="18" max="16384" width="9.140625" style="2"/>
  </cols>
  <sheetData>
    <row r="1" spans="1:20">
      <c r="A1" s="22"/>
      <c r="B1" s="22"/>
      <c r="C1" s="387"/>
      <c r="D1" s="22"/>
      <c r="E1" s="22"/>
      <c r="F1" s="379"/>
      <c r="G1" s="22"/>
    </row>
    <row r="2" spans="1:20">
      <c r="A2" s="22"/>
      <c r="B2" s="22"/>
      <c r="C2" s="387"/>
      <c r="D2" s="22"/>
      <c r="E2" s="22"/>
      <c r="F2" s="379"/>
      <c r="G2" s="22"/>
    </row>
    <row r="3" spans="1:20">
      <c r="A3" s="22"/>
      <c r="B3" s="22"/>
      <c r="C3" s="387"/>
      <c r="D3" s="22"/>
      <c r="E3" s="22"/>
      <c r="F3" s="379"/>
      <c r="G3" s="22"/>
    </row>
    <row r="4" spans="1:20">
      <c r="A4" s="22"/>
      <c r="B4" s="22"/>
      <c r="C4" s="387"/>
      <c r="D4" s="22"/>
      <c r="E4" s="22"/>
      <c r="F4" s="379"/>
      <c r="G4" s="16" t="s">
        <v>750</v>
      </c>
    </row>
    <row r="5" spans="1:20" customFormat="1">
      <c r="A5" s="24" t="s">
        <v>814</v>
      </c>
      <c r="B5" s="22"/>
      <c r="C5" s="387"/>
      <c r="D5" s="22"/>
      <c r="E5" s="22"/>
      <c r="F5" s="379"/>
      <c r="G5" s="22"/>
    </row>
    <row r="6" spans="1:20" customFormat="1">
      <c r="A6" s="24" t="s">
        <v>815</v>
      </c>
      <c r="B6" s="22"/>
      <c r="C6" s="387"/>
      <c r="D6" s="22"/>
      <c r="E6" s="22"/>
      <c r="F6" s="379"/>
      <c r="G6" s="22"/>
    </row>
    <row r="7" spans="1:20">
      <c r="A7" s="22"/>
      <c r="B7" s="22"/>
      <c r="C7" s="387"/>
      <c r="D7" s="22"/>
      <c r="E7" s="22"/>
      <c r="F7" s="379"/>
      <c r="G7" s="22"/>
    </row>
    <row r="8" spans="1:20">
      <c r="A8" s="491" t="s">
        <v>58</v>
      </c>
      <c r="B8" s="491"/>
      <c r="C8" s="491"/>
      <c r="D8" s="491"/>
      <c r="E8" s="491"/>
      <c r="F8" s="491"/>
      <c r="G8" s="491"/>
    </row>
    <row r="9" spans="1:20" ht="16.5" thickBot="1">
      <c r="A9" s="22"/>
      <c r="B9" s="12"/>
      <c r="C9" s="388"/>
      <c r="D9" s="12"/>
      <c r="E9" s="12"/>
      <c r="F9" s="389"/>
      <c r="G9" s="197" t="s">
        <v>4</v>
      </c>
    </row>
    <row r="10" spans="1:20" ht="25.5" customHeight="1">
      <c r="A10" s="501" t="s">
        <v>10</v>
      </c>
      <c r="B10" s="501" t="s">
        <v>26</v>
      </c>
      <c r="C10" s="504" t="s">
        <v>811</v>
      </c>
      <c r="D10" s="504" t="s">
        <v>812</v>
      </c>
      <c r="E10" s="506" t="s">
        <v>842</v>
      </c>
      <c r="F10" s="507"/>
      <c r="G10" s="502" t="s">
        <v>847</v>
      </c>
      <c r="H10" s="509"/>
      <c r="I10" s="508"/>
      <c r="J10" s="509"/>
      <c r="K10" s="508"/>
      <c r="L10" s="509"/>
      <c r="M10" s="508"/>
      <c r="N10" s="509"/>
      <c r="O10" s="509"/>
      <c r="P10" s="509"/>
      <c r="Q10" s="4"/>
      <c r="R10" s="4"/>
      <c r="S10" s="4"/>
      <c r="T10" s="4"/>
    </row>
    <row r="11" spans="1:20" ht="36.75" customHeight="1">
      <c r="A11" s="501"/>
      <c r="B11" s="501"/>
      <c r="C11" s="505"/>
      <c r="D11" s="505"/>
      <c r="E11" s="191" t="s">
        <v>1</v>
      </c>
      <c r="F11" s="395" t="s">
        <v>67</v>
      </c>
      <c r="G11" s="503"/>
      <c r="H11" s="508"/>
      <c r="I11" s="508"/>
      <c r="J11" s="508"/>
      <c r="K11" s="508"/>
      <c r="L11" s="509"/>
      <c r="M11" s="508"/>
      <c r="N11" s="509"/>
      <c r="O11" s="509"/>
      <c r="P11" s="509"/>
      <c r="Q11" s="4"/>
      <c r="R11" s="4"/>
      <c r="S11" s="4"/>
      <c r="T11" s="4"/>
    </row>
    <row r="12" spans="1:20" s="76" customFormat="1" ht="35.25" customHeight="1">
      <c r="A12" s="396" t="s">
        <v>80</v>
      </c>
      <c r="B12" s="397" t="s">
        <v>160</v>
      </c>
      <c r="C12" s="398">
        <v>96186732</v>
      </c>
      <c r="D12" s="398">
        <v>92835387</v>
      </c>
      <c r="E12" s="399">
        <v>23250178</v>
      </c>
      <c r="F12" s="400">
        <v>21984162.34</v>
      </c>
      <c r="G12" s="390">
        <f>+F12/D12*100</f>
        <v>23.680800016485094</v>
      </c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s="76" customFormat="1" ht="36.75" customHeight="1">
      <c r="A13" s="396" t="s">
        <v>81</v>
      </c>
      <c r="B13" s="397" t="s">
        <v>258</v>
      </c>
      <c r="C13" s="398">
        <f>+C12+26779238+11608317</f>
        <v>134574287</v>
      </c>
      <c r="D13" s="398">
        <v>129847933</v>
      </c>
      <c r="E13" s="399">
        <v>32519793</v>
      </c>
      <c r="F13" s="400">
        <v>30675362.090000004</v>
      </c>
      <c r="G13" s="390">
        <f t="shared" ref="G13:G17" si="0">+F13/D13*100</f>
        <v>23.624066537893988</v>
      </c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s="76" customFormat="1" ht="35.25" customHeight="1">
      <c r="A14" s="396" t="s">
        <v>82</v>
      </c>
      <c r="B14" s="397" t="s">
        <v>259</v>
      </c>
      <c r="C14" s="398">
        <f>+C13+24087857</f>
        <v>158662144</v>
      </c>
      <c r="D14" s="398">
        <v>153467273</v>
      </c>
      <c r="E14" s="399">
        <v>38435144</v>
      </c>
      <c r="F14" s="400">
        <v>36160415.979999997</v>
      </c>
      <c r="G14" s="390">
        <f t="shared" si="0"/>
        <v>23.562297858775398</v>
      </c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15" spans="1:20" s="76" customFormat="1" ht="36" customHeight="1">
      <c r="A15" s="401" t="s">
        <v>83</v>
      </c>
      <c r="B15" s="402" t="s">
        <v>266</v>
      </c>
      <c r="C15" s="403">
        <v>141</v>
      </c>
      <c r="D15" s="403">
        <v>141</v>
      </c>
      <c r="E15" s="404">
        <v>143</v>
      </c>
      <c r="F15" s="341">
        <v>138</v>
      </c>
      <c r="G15" s="391">
        <f t="shared" si="0"/>
        <v>97.872340425531917</v>
      </c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</row>
    <row r="16" spans="1:20" s="76" customFormat="1" ht="36" customHeight="1">
      <c r="A16" s="401" t="s">
        <v>263</v>
      </c>
      <c r="B16" s="405" t="s">
        <v>260</v>
      </c>
      <c r="C16" s="403">
        <v>138</v>
      </c>
      <c r="D16" s="403">
        <v>138</v>
      </c>
      <c r="E16" s="404">
        <v>138</v>
      </c>
      <c r="F16" s="341">
        <v>134</v>
      </c>
      <c r="G16" s="391">
        <f t="shared" si="0"/>
        <v>97.101449275362313</v>
      </c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</row>
    <row r="17" spans="1:20" s="76" customFormat="1" ht="36" customHeight="1">
      <c r="A17" s="401" t="s">
        <v>262</v>
      </c>
      <c r="B17" s="405" t="s">
        <v>261</v>
      </c>
      <c r="C17" s="403">
        <v>3</v>
      </c>
      <c r="D17" s="403">
        <v>3</v>
      </c>
      <c r="E17" s="404">
        <v>5</v>
      </c>
      <c r="F17" s="341">
        <v>4</v>
      </c>
      <c r="G17" s="391">
        <f t="shared" si="0"/>
        <v>133.33333333333331</v>
      </c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</row>
    <row r="18" spans="1:20" s="76" customFormat="1" ht="30" customHeight="1">
      <c r="A18" s="396" t="s">
        <v>234</v>
      </c>
      <c r="B18" s="406" t="s">
        <v>27</v>
      </c>
      <c r="C18" s="398">
        <v>352859</v>
      </c>
      <c r="D18" s="398">
        <v>250000</v>
      </c>
      <c r="E18" s="399">
        <v>0</v>
      </c>
      <c r="F18" s="400">
        <v>0</v>
      </c>
      <c r="G18" s="40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</row>
    <row r="19" spans="1:20" s="76" customFormat="1" ht="30" customHeight="1">
      <c r="A19" s="401" t="s">
        <v>235</v>
      </c>
      <c r="B19" s="408" t="s">
        <v>119</v>
      </c>
      <c r="C19" s="409">
        <v>1</v>
      </c>
      <c r="D19" s="409">
        <v>1</v>
      </c>
      <c r="E19" s="404">
        <v>0</v>
      </c>
      <c r="F19" s="341">
        <v>0</v>
      </c>
      <c r="G19" s="151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</row>
    <row r="20" spans="1:20" s="76" customFormat="1" ht="30" customHeight="1">
      <c r="A20" s="396" t="s">
        <v>236</v>
      </c>
      <c r="B20" s="406" t="s">
        <v>28</v>
      </c>
      <c r="C20" s="410">
        <v>0</v>
      </c>
      <c r="D20" s="410">
        <v>0</v>
      </c>
      <c r="E20" s="411">
        <v>0</v>
      </c>
      <c r="F20" s="411"/>
      <c r="G20" s="40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</row>
    <row r="21" spans="1:20" s="76" customFormat="1" ht="30" customHeight="1">
      <c r="A21" s="401" t="s">
        <v>237</v>
      </c>
      <c r="B21" s="408" t="s">
        <v>120</v>
      </c>
      <c r="C21" s="409">
        <v>0</v>
      </c>
      <c r="D21" s="409">
        <v>0</v>
      </c>
      <c r="E21" s="404">
        <v>0</v>
      </c>
      <c r="F21" s="404"/>
      <c r="G21" s="151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</row>
    <row r="22" spans="1:20" s="76" customFormat="1" ht="30" customHeight="1">
      <c r="A22" s="396" t="s">
        <v>238</v>
      </c>
      <c r="B22" s="412" t="s">
        <v>29</v>
      </c>
      <c r="C22" s="410">
        <v>2180775</v>
      </c>
      <c r="D22" s="410">
        <v>1420000</v>
      </c>
      <c r="E22" s="399">
        <v>400000</v>
      </c>
      <c r="F22" s="400">
        <v>118760.06000000001</v>
      </c>
      <c r="G22" s="390">
        <f t="shared" ref="G22:G23" si="1">+F22/D22*100</f>
        <v>8.3633845070422534</v>
      </c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</row>
    <row r="23" spans="1:20" s="76" customFormat="1" ht="32.25">
      <c r="A23" s="401" t="s">
        <v>239</v>
      </c>
      <c r="B23" s="413" t="s">
        <v>121</v>
      </c>
      <c r="C23" s="414">
        <v>0</v>
      </c>
      <c r="D23" s="414">
        <v>3</v>
      </c>
      <c r="E23" s="404">
        <v>4</v>
      </c>
      <c r="F23" s="341">
        <v>1</v>
      </c>
      <c r="G23" s="391">
        <f t="shared" si="1"/>
        <v>33.333333333333329</v>
      </c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</row>
    <row r="24" spans="1:20" s="76" customFormat="1" ht="30" customHeight="1">
      <c r="A24" s="396" t="s">
        <v>240</v>
      </c>
      <c r="B24" s="412" t="s">
        <v>30</v>
      </c>
      <c r="C24" s="398">
        <v>0</v>
      </c>
      <c r="D24" s="398">
        <v>0</v>
      </c>
      <c r="E24" s="411">
        <v>0</v>
      </c>
      <c r="F24" s="411"/>
      <c r="G24" s="40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</row>
    <row r="25" spans="1:20" s="76" customFormat="1" ht="30" customHeight="1">
      <c r="A25" s="401" t="s">
        <v>241</v>
      </c>
      <c r="B25" s="408" t="s">
        <v>122</v>
      </c>
      <c r="C25" s="414">
        <v>0</v>
      </c>
      <c r="D25" s="414">
        <v>0</v>
      </c>
      <c r="E25" s="404">
        <v>0</v>
      </c>
      <c r="F25" s="404"/>
      <c r="G25" s="151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</row>
    <row r="26" spans="1:20" s="76" customFormat="1" ht="30" customHeight="1">
      <c r="A26" s="401" t="s">
        <v>242</v>
      </c>
      <c r="B26" s="415" t="s">
        <v>162</v>
      </c>
      <c r="C26" s="414">
        <v>0</v>
      </c>
      <c r="D26" s="414">
        <v>0</v>
      </c>
      <c r="E26" s="404">
        <v>0</v>
      </c>
      <c r="F26" s="404"/>
      <c r="G26" s="151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</row>
    <row r="27" spans="1:20" s="76" customFormat="1" ht="30" customHeight="1">
      <c r="A27" s="401" t="s">
        <v>96</v>
      </c>
      <c r="B27" s="415" t="s">
        <v>161</v>
      </c>
      <c r="C27" s="414">
        <v>0</v>
      </c>
      <c r="D27" s="414">
        <v>0</v>
      </c>
      <c r="E27" s="404">
        <v>0</v>
      </c>
      <c r="F27" s="404"/>
      <c r="G27" s="151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</row>
    <row r="28" spans="1:20" s="76" customFormat="1" ht="30" customHeight="1">
      <c r="A28" s="401" t="s">
        <v>243</v>
      </c>
      <c r="B28" s="415" t="s">
        <v>123</v>
      </c>
      <c r="C28" s="414">
        <v>0</v>
      </c>
      <c r="D28" s="414">
        <v>0</v>
      </c>
      <c r="E28" s="404">
        <v>0</v>
      </c>
      <c r="F28" s="404"/>
      <c r="G28" s="151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</row>
    <row r="29" spans="1:20" s="76" customFormat="1" ht="30" customHeight="1">
      <c r="A29" s="401" t="s">
        <v>244</v>
      </c>
      <c r="B29" s="415" t="s">
        <v>124</v>
      </c>
      <c r="C29" s="414">
        <v>0</v>
      </c>
      <c r="D29" s="414">
        <v>0</v>
      </c>
      <c r="E29" s="404">
        <v>0</v>
      </c>
      <c r="F29" s="404"/>
      <c r="G29" s="151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0" spans="1:20" s="76" customFormat="1" ht="30" customHeight="1">
      <c r="A30" s="396" t="s">
        <v>245</v>
      </c>
      <c r="B30" s="412" t="s">
        <v>125</v>
      </c>
      <c r="C30" s="398">
        <v>4420658</v>
      </c>
      <c r="D30" s="398">
        <v>4223603</v>
      </c>
      <c r="E30" s="411">
        <v>1055901</v>
      </c>
      <c r="F30" s="400">
        <v>1055895.57</v>
      </c>
      <c r="G30" s="390">
        <f t="shared" ref="G30" si="2">+F30/D30*100</f>
        <v>24.999877355897322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</row>
    <row r="31" spans="1:20" s="76" customFormat="1" ht="30" customHeight="1">
      <c r="A31" s="401" t="s">
        <v>246</v>
      </c>
      <c r="B31" s="415" t="s">
        <v>126</v>
      </c>
      <c r="C31" s="414">
        <v>5</v>
      </c>
      <c r="D31" s="414">
        <v>5</v>
      </c>
      <c r="E31" s="404">
        <v>5</v>
      </c>
      <c r="F31" s="341">
        <v>5</v>
      </c>
      <c r="G31" s="391">
        <f t="shared" ref="G31:G33" si="3">+F31/D31*100</f>
        <v>100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s="76" customFormat="1" ht="30" customHeight="1">
      <c r="A32" s="401" t="s">
        <v>247</v>
      </c>
      <c r="B32" s="415" t="s">
        <v>31</v>
      </c>
      <c r="C32" s="414">
        <v>6029712</v>
      </c>
      <c r="D32" s="414">
        <v>6680000</v>
      </c>
      <c r="E32" s="404">
        <v>1670000</v>
      </c>
      <c r="F32" s="341">
        <v>1429068.87</v>
      </c>
      <c r="G32" s="391">
        <f t="shared" si="3"/>
        <v>21.393246556886229</v>
      </c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  <row r="33" spans="1:20" s="76" customFormat="1" ht="30" customHeight="1">
      <c r="A33" s="401" t="s">
        <v>248</v>
      </c>
      <c r="B33" s="415" t="s">
        <v>127</v>
      </c>
      <c r="C33" s="414">
        <v>365799</v>
      </c>
      <c r="D33" s="414">
        <v>350000</v>
      </c>
      <c r="E33" s="404">
        <v>87500</v>
      </c>
      <c r="F33" s="341">
        <v>74796</v>
      </c>
      <c r="G33" s="391">
        <f t="shared" si="3"/>
        <v>21.370285714285714</v>
      </c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</row>
    <row r="34" spans="1:20" s="85" customFormat="1" ht="30" customHeight="1">
      <c r="A34" s="401" t="s">
        <v>249</v>
      </c>
      <c r="B34" s="416" t="s">
        <v>819</v>
      </c>
      <c r="C34" s="414">
        <v>20459</v>
      </c>
      <c r="D34" s="414">
        <v>0</v>
      </c>
      <c r="E34" s="404">
        <v>0</v>
      </c>
      <c r="F34" s="417">
        <v>0</v>
      </c>
      <c r="G34" s="151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</row>
    <row r="35" spans="1:20" s="76" customFormat="1" ht="30" customHeight="1">
      <c r="A35" s="396" t="s">
        <v>250</v>
      </c>
      <c r="B35" s="412" t="s">
        <v>32</v>
      </c>
      <c r="C35" s="398">
        <v>1042908</v>
      </c>
      <c r="D35" s="398">
        <v>1192976</v>
      </c>
      <c r="E35" s="411">
        <v>298244</v>
      </c>
      <c r="F35" s="400">
        <v>0</v>
      </c>
      <c r="G35" s="40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</row>
    <row r="36" spans="1:20" s="76" customFormat="1" ht="30" customHeight="1">
      <c r="A36" s="401" t="s">
        <v>251</v>
      </c>
      <c r="B36" s="415" t="s">
        <v>68</v>
      </c>
      <c r="C36" s="414">
        <v>3</v>
      </c>
      <c r="D36" s="414">
        <v>0</v>
      </c>
      <c r="E36" s="418">
        <v>1</v>
      </c>
      <c r="F36" s="404"/>
      <c r="G36" s="391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</row>
    <row r="37" spans="1:20" s="76" customFormat="1" ht="30" customHeight="1">
      <c r="A37" s="396" t="s">
        <v>97</v>
      </c>
      <c r="B37" s="412" t="s">
        <v>33</v>
      </c>
      <c r="C37" s="398">
        <v>48410</v>
      </c>
      <c r="D37" s="398">
        <v>1105612</v>
      </c>
      <c r="E37" s="411">
        <v>724192</v>
      </c>
      <c r="F37" s="400">
        <v>638055.34</v>
      </c>
      <c r="G37" s="390">
        <f t="shared" ref="G37" si="4">+F37/D37*100</f>
        <v>57.710601910977807</v>
      </c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</row>
    <row r="38" spans="1:20" s="76" customFormat="1" ht="30" customHeight="1">
      <c r="A38" s="401" t="s">
        <v>252</v>
      </c>
      <c r="B38" s="415" t="s">
        <v>68</v>
      </c>
      <c r="C38" s="414">
        <v>2</v>
      </c>
      <c r="D38" s="414">
        <v>14</v>
      </c>
      <c r="E38" s="404">
        <v>8</v>
      </c>
      <c r="F38" s="404">
        <v>9</v>
      </c>
      <c r="G38" s="391">
        <f t="shared" ref="G38:G41" si="5">+F38/D38*100</f>
        <v>64.285714285714292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</row>
    <row r="39" spans="1:20" s="76" customFormat="1" ht="30" customHeight="1">
      <c r="A39" s="401" t="s">
        <v>253</v>
      </c>
      <c r="B39" s="415" t="s">
        <v>34</v>
      </c>
      <c r="C39" s="414">
        <v>0</v>
      </c>
      <c r="D39" s="414">
        <v>0</v>
      </c>
      <c r="E39" s="404">
        <v>0</v>
      </c>
      <c r="F39" s="404"/>
      <c r="G39" s="151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</row>
    <row r="40" spans="1:20" s="76" customFormat="1" ht="30" customHeight="1">
      <c r="A40" s="401" t="s">
        <v>254</v>
      </c>
      <c r="B40" s="415" t="s">
        <v>35</v>
      </c>
      <c r="C40" s="414">
        <v>1685643</v>
      </c>
      <c r="D40" s="414">
        <v>1500000</v>
      </c>
      <c r="E40" s="404">
        <v>200000</v>
      </c>
      <c r="F40" s="341">
        <v>36210.11</v>
      </c>
      <c r="G40" s="391">
        <f t="shared" si="5"/>
        <v>2.4140073333333336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</row>
    <row r="41" spans="1:20" s="76" customFormat="1" ht="30" customHeight="1">
      <c r="A41" s="401" t="s">
        <v>255</v>
      </c>
      <c r="B41" s="415" t="s">
        <v>36</v>
      </c>
      <c r="C41" s="414">
        <v>191592</v>
      </c>
      <c r="D41" s="414">
        <v>400000</v>
      </c>
      <c r="E41" s="404">
        <v>100000</v>
      </c>
      <c r="F41" s="341">
        <v>42864.56</v>
      </c>
      <c r="G41" s="391">
        <f t="shared" si="5"/>
        <v>10.716139999999999</v>
      </c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</row>
    <row r="42" spans="1:20" s="76" customFormat="1" ht="39" customHeight="1">
      <c r="A42" s="401" t="s">
        <v>98</v>
      </c>
      <c r="B42" s="415" t="s">
        <v>837</v>
      </c>
      <c r="C42" s="414">
        <v>0</v>
      </c>
      <c r="D42" s="414">
        <v>10000000</v>
      </c>
      <c r="E42" s="404">
        <v>3400000</v>
      </c>
      <c r="F42" s="404"/>
      <c r="G42" s="151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</row>
    <row r="43" spans="1:20" s="76" customFormat="1" ht="18.75">
      <c r="A43" s="164"/>
      <c r="B43" s="392"/>
      <c r="C43" s="393"/>
      <c r="D43" s="392"/>
      <c r="E43" s="164"/>
      <c r="F43" s="394"/>
      <c r="G43" s="164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</row>
    <row r="44" spans="1:20" s="76" customFormat="1" ht="18.75">
      <c r="A44" s="164"/>
      <c r="B44" s="392" t="s">
        <v>267</v>
      </c>
      <c r="C44" s="393"/>
      <c r="D44" s="392"/>
      <c r="E44" s="164"/>
      <c r="F44" s="394"/>
      <c r="G44" s="164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</row>
    <row r="45" spans="1:20" s="76" customFormat="1" ht="27" customHeight="1">
      <c r="A45" s="164"/>
      <c r="B45" s="500" t="s">
        <v>268</v>
      </c>
      <c r="C45" s="500"/>
      <c r="D45" s="500"/>
      <c r="E45" s="500"/>
      <c r="F45" s="394"/>
      <c r="G45" s="164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</row>
    <row r="46" spans="1:20" s="76" customFormat="1" ht="18.75" customHeight="1">
      <c r="A46" s="164"/>
      <c r="B46" s="392"/>
      <c r="C46" s="392"/>
      <c r="D46" s="392"/>
      <c r="E46" s="392"/>
      <c r="F46" s="394"/>
      <c r="G46" s="164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</row>
    <row r="47" spans="1:20">
      <c r="A47" s="164"/>
      <c r="B47" s="392"/>
      <c r="C47" s="393"/>
      <c r="D47" s="392"/>
      <c r="E47" s="164"/>
      <c r="F47" s="394"/>
      <c r="G47" s="16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>
      <c r="A48" s="489" t="s">
        <v>840</v>
      </c>
      <c r="B48" s="489"/>
      <c r="C48" s="22"/>
      <c r="D48" s="490" t="s">
        <v>787</v>
      </c>
      <c r="E48" s="490"/>
      <c r="F48" s="490"/>
      <c r="G48" s="490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ht="24" customHeight="1">
      <c r="A49" s="22"/>
      <c r="B49" s="22"/>
      <c r="C49" s="372" t="s">
        <v>717</v>
      </c>
      <c r="D49" s="22"/>
      <c r="E49" s="22"/>
      <c r="F49" s="379"/>
      <c r="G49" s="2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>
      <c r="A50" s="6"/>
      <c r="B50" s="7"/>
      <c r="C50" s="57"/>
      <c r="D50" s="7"/>
      <c r="E50" s="6"/>
      <c r="F50" s="385"/>
      <c r="G50" s="6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>
      <c r="A51" s="6"/>
      <c r="B51" s="4"/>
      <c r="C51" s="58"/>
      <c r="D51" s="4"/>
      <c r="E51" s="6"/>
      <c r="F51" s="385"/>
      <c r="G51" s="6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>
      <c r="A52" s="6"/>
      <c r="B52" s="4"/>
      <c r="C52" s="58"/>
      <c r="D52" s="4"/>
      <c r="E52" s="6"/>
      <c r="F52" s="385"/>
      <c r="G52" s="6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>
      <c r="A53" s="6"/>
      <c r="B53" s="4"/>
      <c r="C53" s="58"/>
      <c r="D53" s="4"/>
      <c r="E53" s="6"/>
      <c r="F53" s="385"/>
      <c r="G53" s="6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>
      <c r="A54" s="6"/>
      <c r="B54" s="8"/>
      <c r="C54" s="59"/>
      <c r="D54" s="8"/>
      <c r="E54" s="6"/>
      <c r="F54" s="385"/>
      <c r="G54" s="6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>
      <c r="A55" s="6"/>
      <c r="B55" s="8"/>
      <c r="C55" s="59"/>
      <c r="D55" s="8"/>
      <c r="E55" s="6"/>
      <c r="F55" s="385"/>
      <c r="G55" s="6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>
      <c r="A56" s="6"/>
      <c r="B56" s="8"/>
      <c r="C56" s="59"/>
      <c r="D56" s="8"/>
      <c r="E56" s="6"/>
      <c r="F56" s="385"/>
      <c r="G56" s="6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>
      <c r="A57" s="6"/>
      <c r="B57" s="8"/>
      <c r="C57" s="59"/>
      <c r="D57" s="8"/>
      <c r="E57" s="6"/>
      <c r="F57" s="385"/>
      <c r="G57" s="6"/>
      <c r="H57" s="4"/>
      <c r="I57" s="4"/>
      <c r="J57" s="4"/>
      <c r="K57" s="4"/>
      <c r="L57" s="4"/>
      <c r="M57" s="4"/>
      <c r="N57" s="4"/>
      <c r="O57" s="4"/>
      <c r="P57" s="4"/>
    </row>
    <row r="58" spans="1:20">
      <c r="A58" s="6"/>
      <c r="B58" s="8"/>
      <c r="C58" s="59"/>
      <c r="D58" s="8"/>
      <c r="E58" s="6"/>
      <c r="F58" s="385"/>
      <c r="G58" s="6"/>
      <c r="H58" s="4"/>
      <c r="I58" s="4"/>
      <c r="J58" s="4"/>
      <c r="K58" s="4"/>
      <c r="L58" s="4"/>
      <c r="M58" s="4"/>
      <c r="N58" s="4"/>
      <c r="O58" s="4"/>
      <c r="P58" s="4"/>
    </row>
    <row r="59" spans="1:20">
      <c r="A59" s="6"/>
      <c r="B59" s="8"/>
      <c r="C59" s="59"/>
      <c r="D59" s="8"/>
      <c r="E59" s="6"/>
      <c r="F59" s="385"/>
      <c r="G59" s="6"/>
      <c r="H59" s="4"/>
      <c r="I59" s="4"/>
      <c r="J59" s="4"/>
      <c r="K59" s="4"/>
      <c r="L59" s="4"/>
      <c r="M59" s="4"/>
      <c r="N59" s="4"/>
      <c r="O59" s="4"/>
      <c r="P59" s="4"/>
    </row>
    <row r="60" spans="1:20">
      <c r="A60" s="6"/>
      <c r="B60" s="4"/>
      <c r="C60" s="58"/>
      <c r="D60" s="4"/>
      <c r="E60" s="6"/>
      <c r="F60" s="385"/>
      <c r="G60" s="6"/>
      <c r="H60" s="4"/>
      <c r="I60" s="4"/>
      <c r="J60" s="4"/>
      <c r="K60" s="4"/>
      <c r="L60" s="4"/>
      <c r="M60" s="4"/>
      <c r="N60" s="4"/>
      <c r="O60" s="4"/>
      <c r="P60" s="4"/>
    </row>
    <row r="61" spans="1:20">
      <c r="A61" s="6"/>
      <c r="B61" s="4"/>
      <c r="C61" s="58"/>
      <c r="D61" s="4"/>
      <c r="E61" s="6"/>
      <c r="F61" s="385"/>
      <c r="G61" s="6"/>
      <c r="H61" s="4"/>
      <c r="I61" s="4"/>
      <c r="J61" s="4"/>
      <c r="K61" s="4"/>
      <c r="L61" s="4"/>
      <c r="M61" s="4"/>
      <c r="N61" s="4"/>
      <c r="O61" s="4"/>
      <c r="P61" s="4"/>
    </row>
    <row r="62" spans="1:20">
      <c r="A62" s="6"/>
      <c r="B62" s="4"/>
      <c r="C62" s="58"/>
      <c r="D62" s="4"/>
      <c r="E62" s="6"/>
      <c r="F62" s="385"/>
      <c r="G62" s="6"/>
      <c r="H62" s="4"/>
      <c r="I62" s="4"/>
      <c r="J62" s="4"/>
      <c r="K62" s="4"/>
      <c r="L62" s="4"/>
      <c r="M62" s="4"/>
      <c r="N62" s="4"/>
      <c r="O62" s="4"/>
      <c r="P62" s="4"/>
    </row>
    <row r="63" spans="1:20">
      <c r="A63" s="6"/>
      <c r="B63" s="8"/>
      <c r="C63" s="59"/>
      <c r="D63" s="8"/>
      <c r="E63" s="6"/>
      <c r="F63" s="385"/>
      <c r="G63" s="6"/>
      <c r="H63" s="4"/>
      <c r="I63" s="4"/>
      <c r="J63" s="4"/>
      <c r="K63" s="4"/>
      <c r="L63" s="4"/>
      <c r="M63" s="4"/>
      <c r="N63" s="4"/>
      <c r="O63" s="4"/>
      <c r="P63" s="4"/>
    </row>
    <row r="64" spans="1:20">
      <c r="A64" s="6"/>
      <c r="B64" s="8"/>
      <c r="C64" s="59"/>
      <c r="D64" s="8"/>
      <c r="E64" s="6"/>
      <c r="F64" s="385"/>
      <c r="G64" s="6"/>
      <c r="H64" s="4"/>
      <c r="I64" s="4"/>
      <c r="J64" s="4"/>
      <c r="K64" s="4"/>
      <c r="L64" s="4"/>
      <c r="M64" s="4"/>
      <c r="N64" s="4"/>
      <c r="O64" s="4"/>
      <c r="P64" s="4"/>
    </row>
    <row r="65" spans="1:16">
      <c r="A65" s="6"/>
      <c r="B65" s="8"/>
      <c r="C65" s="59"/>
      <c r="D65" s="8"/>
      <c r="E65" s="6"/>
      <c r="F65" s="385"/>
      <c r="G65" s="6"/>
      <c r="H65" s="4"/>
      <c r="I65" s="4"/>
      <c r="J65" s="4"/>
      <c r="K65" s="4"/>
      <c r="L65" s="4"/>
      <c r="M65" s="4"/>
      <c r="N65" s="4"/>
      <c r="O65" s="4"/>
      <c r="P65" s="4"/>
    </row>
    <row r="66" spans="1:16">
      <c r="A66" s="6"/>
      <c r="B66" s="8"/>
      <c r="C66" s="59"/>
      <c r="D66" s="8"/>
      <c r="E66" s="6"/>
      <c r="F66" s="385"/>
      <c r="G66" s="6"/>
      <c r="H66" s="4"/>
      <c r="I66" s="4"/>
      <c r="J66" s="4"/>
      <c r="K66" s="4"/>
      <c r="L66" s="4"/>
      <c r="M66" s="4"/>
      <c r="N66" s="4"/>
      <c r="O66" s="4"/>
      <c r="P66" s="4"/>
    </row>
    <row r="67" spans="1:16">
      <c r="A67" s="4"/>
      <c r="B67" s="4"/>
      <c r="C67" s="58"/>
      <c r="D67" s="4"/>
      <c r="E67" s="4"/>
      <c r="F67" s="386"/>
      <c r="G67" s="4"/>
      <c r="H67" s="4"/>
      <c r="I67" s="4"/>
      <c r="J67" s="4"/>
      <c r="K67" s="4"/>
      <c r="L67" s="4"/>
    </row>
    <row r="68" spans="1:16">
      <c r="A68" s="4"/>
      <c r="B68" s="4"/>
      <c r="C68" s="58"/>
      <c r="D68" s="4"/>
      <c r="E68" s="4"/>
      <c r="F68" s="386"/>
      <c r="G68" s="4"/>
      <c r="H68" s="4"/>
      <c r="I68" s="4"/>
      <c r="J68" s="4"/>
      <c r="K68" s="4"/>
      <c r="L68" s="4"/>
    </row>
    <row r="69" spans="1:16">
      <c r="A69" s="4"/>
      <c r="B69" s="4"/>
      <c r="C69" s="58"/>
      <c r="D69" s="4"/>
      <c r="E69" s="4"/>
      <c r="F69" s="386"/>
      <c r="G69" s="4"/>
      <c r="H69" s="4"/>
      <c r="I69" s="4"/>
      <c r="J69" s="4"/>
      <c r="K69" s="4"/>
      <c r="L69" s="4"/>
    </row>
    <row r="70" spans="1:16">
      <c r="A70" s="4"/>
      <c r="B70" s="4"/>
      <c r="C70" s="58"/>
      <c r="D70" s="4"/>
      <c r="E70" s="4"/>
      <c r="F70" s="386"/>
      <c r="G70" s="4"/>
      <c r="H70" s="4"/>
      <c r="I70" s="4"/>
      <c r="J70" s="4"/>
      <c r="K70" s="4"/>
      <c r="L70" s="4"/>
    </row>
    <row r="71" spans="1:16">
      <c r="A71" s="4"/>
      <c r="B71" s="4"/>
      <c r="C71" s="58"/>
      <c r="D71" s="4"/>
      <c r="E71" s="4"/>
      <c r="F71" s="386"/>
      <c r="G71" s="4"/>
      <c r="H71" s="4"/>
      <c r="I71" s="4"/>
      <c r="J71" s="4"/>
      <c r="K71" s="4"/>
      <c r="L71" s="4"/>
    </row>
    <row r="72" spans="1:16">
      <c r="A72" s="4"/>
      <c r="B72" s="4"/>
      <c r="C72" s="58"/>
      <c r="D72" s="4"/>
      <c r="E72" s="4"/>
      <c r="F72" s="386"/>
      <c r="G72" s="4"/>
      <c r="H72" s="4"/>
      <c r="I72" s="4"/>
      <c r="J72" s="4"/>
      <c r="K72" s="4"/>
      <c r="L72" s="4"/>
    </row>
    <row r="73" spans="1:16">
      <c r="A73" s="4"/>
      <c r="B73" s="4"/>
      <c r="C73" s="58"/>
      <c r="D73" s="4"/>
      <c r="E73" s="4"/>
      <c r="F73" s="386"/>
      <c r="G73" s="4"/>
      <c r="H73" s="4"/>
      <c r="I73" s="4"/>
      <c r="J73" s="4"/>
      <c r="K73" s="4"/>
      <c r="L73" s="4"/>
    </row>
    <row r="74" spans="1:16">
      <c r="A74" s="4"/>
      <c r="B74" s="4"/>
      <c r="C74" s="58"/>
      <c r="D74" s="4"/>
      <c r="E74" s="4"/>
      <c r="F74" s="386"/>
      <c r="G74" s="4"/>
      <c r="H74" s="4"/>
      <c r="I74" s="4"/>
      <c r="J74" s="4"/>
      <c r="K74" s="4"/>
      <c r="L74" s="4"/>
    </row>
    <row r="75" spans="1:16">
      <c r="A75" s="4"/>
      <c r="B75" s="4"/>
      <c r="C75" s="58"/>
      <c r="D75" s="4"/>
      <c r="E75" s="4"/>
      <c r="F75" s="386"/>
      <c r="G75" s="4"/>
      <c r="H75" s="4"/>
      <c r="I75" s="4"/>
      <c r="J75" s="4"/>
      <c r="K75" s="4"/>
      <c r="L75" s="4"/>
    </row>
    <row r="76" spans="1:16">
      <c r="A76" s="4"/>
      <c r="B76" s="4"/>
      <c r="C76" s="58"/>
      <c r="D76" s="4"/>
      <c r="E76" s="4"/>
      <c r="F76" s="386"/>
      <c r="G76" s="4"/>
      <c r="H76" s="4"/>
      <c r="I76" s="4"/>
      <c r="J76" s="4"/>
      <c r="K76" s="4"/>
      <c r="L76" s="4"/>
    </row>
    <row r="77" spans="1:16">
      <c r="A77" s="4"/>
      <c r="B77" s="4"/>
      <c r="C77" s="58"/>
      <c r="D77" s="4"/>
      <c r="E77" s="4"/>
      <c r="F77" s="386"/>
      <c r="G77" s="4"/>
      <c r="H77" s="4"/>
      <c r="I77" s="4"/>
      <c r="J77" s="4"/>
      <c r="K77" s="4"/>
      <c r="L77" s="4"/>
    </row>
    <row r="78" spans="1:16">
      <c r="A78" s="4"/>
      <c r="B78" s="4"/>
      <c r="C78" s="58"/>
      <c r="D78" s="4"/>
      <c r="E78" s="4"/>
      <c r="F78" s="386"/>
      <c r="G78" s="4"/>
      <c r="H78" s="4"/>
      <c r="I78" s="4"/>
      <c r="J78" s="4"/>
      <c r="K78" s="4"/>
      <c r="L78" s="4"/>
    </row>
    <row r="79" spans="1:16">
      <c r="A79" s="4"/>
      <c r="B79" s="4"/>
      <c r="C79" s="58"/>
      <c r="D79" s="4"/>
      <c r="E79" s="4"/>
      <c r="F79" s="386"/>
      <c r="G79" s="4"/>
      <c r="H79" s="4"/>
      <c r="I79" s="4"/>
      <c r="J79" s="4"/>
      <c r="K79" s="4"/>
      <c r="L79" s="4"/>
    </row>
    <row r="80" spans="1:16">
      <c r="A80" s="4"/>
      <c r="B80" s="4"/>
      <c r="C80" s="58"/>
      <c r="D80" s="4"/>
      <c r="E80" s="4"/>
      <c r="F80" s="386"/>
      <c r="G80" s="4"/>
      <c r="H80" s="4"/>
      <c r="I80" s="4"/>
      <c r="J80" s="4"/>
      <c r="K80" s="4"/>
      <c r="L80" s="4"/>
    </row>
    <row r="81" spans="1:12">
      <c r="A81" s="4"/>
      <c r="B81" s="4"/>
      <c r="C81" s="58"/>
      <c r="D81" s="4"/>
      <c r="E81" s="4"/>
      <c r="F81" s="386"/>
      <c r="G81" s="4"/>
      <c r="H81" s="4"/>
      <c r="I81" s="4"/>
      <c r="J81" s="4"/>
      <c r="K81" s="4"/>
      <c r="L81" s="4"/>
    </row>
    <row r="82" spans="1:12">
      <c r="A82" s="4"/>
      <c r="B82" s="4"/>
      <c r="C82" s="58"/>
      <c r="D82" s="4"/>
      <c r="E82" s="4"/>
      <c r="F82" s="386"/>
      <c r="G82" s="4"/>
      <c r="H82" s="4"/>
      <c r="I82" s="4"/>
      <c r="J82" s="4"/>
      <c r="K82" s="4"/>
      <c r="L82" s="4"/>
    </row>
    <row r="83" spans="1:12">
      <c r="A83" s="4"/>
      <c r="B83" s="4"/>
      <c r="C83" s="58"/>
      <c r="D83" s="4"/>
      <c r="E83" s="4"/>
      <c r="F83" s="386"/>
      <c r="G83" s="4"/>
      <c r="H83" s="4"/>
      <c r="I83" s="4"/>
      <c r="J83" s="4"/>
      <c r="K83" s="4"/>
      <c r="L83" s="4"/>
    </row>
    <row r="84" spans="1:12">
      <c r="A84" s="4"/>
      <c r="B84" s="4"/>
      <c r="C84" s="58"/>
      <c r="D84" s="4"/>
      <c r="E84" s="4"/>
      <c r="F84" s="386"/>
      <c r="G84" s="4"/>
      <c r="H84" s="4"/>
      <c r="I84" s="4"/>
      <c r="J84" s="4"/>
      <c r="K84" s="4"/>
      <c r="L84" s="4"/>
    </row>
    <row r="85" spans="1:12">
      <c r="A85" s="4"/>
      <c r="B85" s="4"/>
      <c r="C85" s="58"/>
      <c r="D85" s="4"/>
      <c r="E85" s="4"/>
      <c r="F85" s="386"/>
      <c r="G85" s="4"/>
      <c r="H85" s="4"/>
      <c r="I85" s="4"/>
      <c r="J85" s="4"/>
      <c r="K85" s="4"/>
      <c r="L85" s="4"/>
    </row>
    <row r="86" spans="1:12">
      <c r="A86" s="4"/>
      <c r="B86" s="4"/>
      <c r="C86" s="58"/>
      <c r="D86" s="4"/>
      <c r="E86" s="4"/>
      <c r="F86" s="386"/>
      <c r="G86" s="4"/>
      <c r="H86" s="4"/>
      <c r="I86" s="4"/>
      <c r="J86" s="4"/>
      <c r="K86" s="4"/>
      <c r="L86" s="4"/>
    </row>
    <row r="87" spans="1:12">
      <c r="A87" s="4"/>
      <c r="B87" s="4"/>
      <c r="C87" s="58"/>
      <c r="D87" s="4"/>
      <c r="E87" s="4"/>
      <c r="F87" s="386"/>
      <c r="G87" s="4"/>
      <c r="H87" s="4"/>
      <c r="I87" s="4"/>
      <c r="J87" s="4"/>
      <c r="K87" s="4"/>
      <c r="L87" s="4"/>
    </row>
    <row r="88" spans="1:12">
      <c r="A88" s="4"/>
      <c r="B88" s="4"/>
      <c r="C88" s="58"/>
      <c r="D88" s="4"/>
      <c r="E88" s="4"/>
      <c r="F88" s="386"/>
      <c r="G88" s="4"/>
      <c r="H88" s="4"/>
      <c r="I88" s="4"/>
      <c r="J88" s="4"/>
      <c r="K88" s="4"/>
      <c r="L88" s="4"/>
    </row>
    <row r="89" spans="1:12">
      <c r="A89" s="4"/>
      <c r="B89" s="4"/>
      <c r="C89" s="58"/>
      <c r="D89" s="4"/>
      <c r="E89" s="4"/>
      <c r="F89" s="386"/>
      <c r="G89" s="4"/>
      <c r="H89" s="4"/>
      <c r="I89" s="4"/>
      <c r="J89" s="4"/>
      <c r="K89" s="4"/>
      <c r="L89" s="4"/>
    </row>
    <row r="90" spans="1:12">
      <c r="A90" s="4"/>
      <c r="B90" s="4"/>
      <c r="C90" s="58"/>
      <c r="D90" s="4"/>
      <c r="E90" s="4"/>
      <c r="F90" s="386"/>
      <c r="G90" s="4"/>
      <c r="H90" s="4"/>
      <c r="I90" s="4"/>
      <c r="J90" s="4"/>
      <c r="K90" s="4"/>
      <c r="L90" s="4"/>
    </row>
    <row r="91" spans="1:12">
      <c r="A91" s="4"/>
      <c r="B91" s="4"/>
      <c r="C91" s="58"/>
      <c r="D91" s="4"/>
      <c r="E91" s="4"/>
      <c r="F91" s="386"/>
      <c r="G91" s="4"/>
      <c r="H91" s="4"/>
      <c r="I91" s="4"/>
      <c r="J91" s="4"/>
      <c r="K91" s="4"/>
      <c r="L91" s="4"/>
    </row>
    <row r="92" spans="1:12">
      <c r="A92" s="4"/>
      <c r="B92" s="4"/>
      <c r="C92" s="58"/>
      <c r="D92" s="4"/>
      <c r="E92" s="4"/>
      <c r="F92" s="386"/>
      <c r="G92" s="4"/>
      <c r="H92" s="4"/>
      <c r="I92" s="4"/>
      <c r="J92" s="4"/>
      <c r="K92" s="4"/>
      <c r="L92" s="4"/>
    </row>
    <row r="93" spans="1:12">
      <c r="A93" s="4"/>
      <c r="B93" s="4"/>
      <c r="C93" s="58"/>
      <c r="D93" s="4"/>
      <c r="E93" s="4"/>
      <c r="F93" s="386"/>
      <c r="G93" s="4"/>
      <c r="H93" s="4"/>
      <c r="I93" s="4"/>
      <c r="J93" s="4"/>
      <c r="K93" s="4"/>
      <c r="L93" s="4"/>
    </row>
    <row r="94" spans="1:12">
      <c r="A94" s="4"/>
      <c r="B94" s="4"/>
      <c r="C94" s="58"/>
      <c r="D94" s="4"/>
      <c r="E94" s="4"/>
      <c r="F94" s="386"/>
      <c r="G94" s="4"/>
      <c r="H94" s="4"/>
      <c r="I94" s="4"/>
      <c r="J94" s="4"/>
      <c r="K94" s="4"/>
      <c r="L94" s="4"/>
    </row>
    <row r="95" spans="1:12">
      <c r="A95" s="4"/>
      <c r="B95" s="4"/>
      <c r="C95" s="58"/>
      <c r="D95" s="4"/>
      <c r="E95" s="4"/>
      <c r="F95" s="386"/>
      <c r="G95" s="4"/>
      <c r="H95" s="4"/>
      <c r="I95" s="4"/>
      <c r="J95" s="4"/>
      <c r="K95" s="4"/>
      <c r="L95" s="4"/>
    </row>
    <row r="96" spans="1:12">
      <c r="A96" s="4"/>
      <c r="B96" s="4"/>
      <c r="C96" s="58"/>
      <c r="D96" s="4"/>
      <c r="E96" s="4"/>
      <c r="F96" s="386"/>
      <c r="G96" s="4"/>
      <c r="H96" s="4"/>
      <c r="I96" s="4"/>
      <c r="J96" s="4"/>
      <c r="K96" s="4"/>
      <c r="L96" s="4"/>
    </row>
    <row r="97" spans="1:12">
      <c r="A97" s="4"/>
      <c r="B97" s="4"/>
      <c r="C97" s="58"/>
      <c r="D97" s="4"/>
      <c r="E97" s="4"/>
      <c r="F97" s="386"/>
      <c r="G97" s="4"/>
      <c r="H97" s="4"/>
      <c r="I97" s="4"/>
      <c r="J97" s="4"/>
      <c r="K97" s="4"/>
      <c r="L97" s="4"/>
    </row>
    <row r="98" spans="1:12">
      <c r="A98" s="4"/>
      <c r="B98" s="4"/>
      <c r="C98" s="58"/>
      <c r="D98" s="4"/>
      <c r="E98" s="4"/>
      <c r="F98" s="386"/>
      <c r="G98" s="4"/>
      <c r="H98" s="4"/>
      <c r="I98" s="4"/>
      <c r="J98" s="4"/>
      <c r="K98" s="4"/>
      <c r="L98" s="4"/>
    </row>
    <row r="99" spans="1:12">
      <c r="A99" s="4"/>
      <c r="B99" s="4"/>
      <c r="C99" s="58"/>
      <c r="D99" s="4"/>
      <c r="E99" s="4"/>
      <c r="F99" s="386"/>
      <c r="G99" s="4"/>
      <c r="H99" s="4"/>
      <c r="I99" s="4"/>
      <c r="J99" s="4"/>
      <c r="K99" s="4"/>
      <c r="L99" s="4"/>
    </row>
    <row r="100" spans="1:12">
      <c r="A100" s="4"/>
      <c r="B100" s="4"/>
      <c r="C100" s="58"/>
      <c r="D100" s="4"/>
      <c r="E100" s="4"/>
      <c r="F100" s="386"/>
      <c r="G100" s="4"/>
      <c r="H100" s="4"/>
      <c r="I100" s="4"/>
      <c r="J100" s="4"/>
      <c r="K100" s="4"/>
      <c r="L100" s="4"/>
    </row>
    <row r="101" spans="1:12">
      <c r="A101" s="4"/>
      <c r="B101" s="4"/>
      <c r="C101" s="58"/>
      <c r="D101" s="4"/>
      <c r="E101" s="4"/>
      <c r="F101" s="386"/>
      <c r="G101" s="4"/>
      <c r="H101" s="4"/>
      <c r="I101" s="4"/>
      <c r="J101" s="4"/>
      <c r="K101" s="4"/>
      <c r="L101" s="4"/>
    </row>
    <row r="102" spans="1:12">
      <c r="A102" s="4"/>
      <c r="B102" s="4"/>
      <c r="C102" s="58"/>
      <c r="D102" s="4"/>
      <c r="E102" s="4"/>
      <c r="F102" s="386"/>
      <c r="G102" s="4"/>
      <c r="H102" s="4"/>
      <c r="I102" s="4"/>
      <c r="J102" s="4"/>
      <c r="K102" s="4"/>
      <c r="L102" s="4"/>
    </row>
  </sheetData>
  <mergeCells count="19">
    <mergeCell ref="I10:I11"/>
    <mergeCell ref="J10:J11"/>
    <mergeCell ref="H10:H11"/>
    <mergeCell ref="K10:K11"/>
    <mergeCell ref="P10:P11"/>
    <mergeCell ref="L10:L11"/>
    <mergeCell ref="M10:M11"/>
    <mergeCell ref="N10:N11"/>
    <mergeCell ref="O10:O11"/>
    <mergeCell ref="A48:B48"/>
    <mergeCell ref="D48:G48"/>
    <mergeCell ref="B45:E45"/>
    <mergeCell ref="A8:G8"/>
    <mergeCell ref="A10:A11"/>
    <mergeCell ref="B10:B11"/>
    <mergeCell ref="G10:G11"/>
    <mergeCell ref="C10:C11"/>
    <mergeCell ref="D10:D11"/>
    <mergeCell ref="E10:F10"/>
  </mergeCells>
  <phoneticPr fontId="4" type="noConversion"/>
  <pageMargins left="0.75" right="0.75" top="1" bottom="1" header="0.5" footer="0.5"/>
  <pageSetup scale="47" orientation="portrait" horizontalDpi="4294967294" verticalDpi="4294967294" r:id="rId1"/>
  <headerFooter alignWithMargins="0"/>
  <ignoredErrors>
    <ignoredError sqref="A12:A1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-0.249977111117893"/>
    <pageSetUpPr fitToPage="1"/>
  </sheetPr>
  <dimension ref="A2:Q33"/>
  <sheetViews>
    <sheetView topLeftCell="A16" zoomScale="75" zoomScaleNormal="75" zoomScaleSheetLayoutView="86" workbookViewId="0">
      <selection sqref="A1:F31"/>
    </sheetView>
  </sheetViews>
  <sheetFormatPr defaultRowHeight="15.75"/>
  <cols>
    <col min="1" max="1" width="9.140625" style="2"/>
    <col min="2" max="2" width="50.7109375" style="2" customWidth="1"/>
    <col min="3" max="3" width="41.7109375" style="2" bestFit="1" customWidth="1"/>
    <col min="4" max="4" width="43.5703125" style="2" bestFit="1" customWidth="1"/>
    <col min="5" max="5" width="35" style="4" customWidth="1"/>
    <col min="6" max="6" width="14.7109375" style="4" hidden="1" customWidth="1"/>
    <col min="7" max="7" width="15.85546875" style="4" customWidth="1"/>
    <col min="8" max="8" width="12.28515625" style="2" customWidth="1"/>
    <col min="9" max="9" width="13.42578125" style="2" customWidth="1"/>
    <col min="10" max="10" width="11.28515625" style="2" customWidth="1"/>
    <col min="11" max="11" width="12.42578125" style="2" customWidth="1"/>
    <col min="12" max="12" width="14.42578125" style="2" customWidth="1"/>
    <col min="13" max="13" width="15.140625" style="2" customWidth="1"/>
    <col min="14" max="14" width="11.28515625" style="2" customWidth="1"/>
    <col min="15" max="15" width="13.140625" style="2" customWidth="1"/>
    <col min="16" max="16" width="13" style="2" customWidth="1"/>
    <col min="17" max="17" width="14.140625" style="2" customWidth="1"/>
    <col min="18" max="18" width="26.5703125" style="2" customWidth="1"/>
    <col min="19" max="16384" width="9.140625" style="2"/>
  </cols>
  <sheetData>
    <row r="2" spans="1:17">
      <c r="E2" s="16" t="s">
        <v>749</v>
      </c>
    </row>
    <row r="3" spans="1:17" s="12" customFormat="1">
      <c r="A3" s="269" t="s">
        <v>814</v>
      </c>
      <c r="E3" s="53"/>
      <c r="F3" s="53"/>
      <c r="G3" s="53"/>
    </row>
    <row r="4" spans="1:17" s="12" customFormat="1">
      <c r="A4" s="269" t="s">
        <v>815</v>
      </c>
      <c r="E4" s="53"/>
      <c r="F4" s="53"/>
      <c r="G4" s="53"/>
    </row>
    <row r="7" spans="1:17" ht="18.75">
      <c r="A7" s="511" t="s">
        <v>59</v>
      </c>
      <c r="B7" s="511"/>
      <c r="C7" s="511"/>
      <c r="D7" s="511"/>
      <c r="E7" s="54"/>
      <c r="F7" s="54"/>
      <c r="G7" s="54"/>
    </row>
    <row r="8" spans="1:17" ht="16.5" customHeight="1">
      <c r="B8" s="19"/>
      <c r="C8" s="19"/>
      <c r="D8" s="19"/>
      <c r="E8" s="19"/>
      <c r="F8" s="18"/>
    </row>
    <row r="9" spans="1:17" ht="25.5" customHeight="1">
      <c r="A9" s="512" t="s">
        <v>10</v>
      </c>
      <c r="B9" s="512" t="s">
        <v>264</v>
      </c>
      <c r="C9" s="502" t="s">
        <v>211</v>
      </c>
      <c r="D9" s="502" t="s">
        <v>210</v>
      </c>
      <c r="E9" s="513" t="s">
        <v>770</v>
      </c>
      <c r="F9" s="52"/>
      <c r="G9" s="52"/>
      <c r="H9" s="508"/>
      <c r="I9" s="509"/>
      <c r="J9" s="508"/>
      <c r="K9" s="509"/>
      <c r="L9" s="508"/>
      <c r="M9" s="509"/>
      <c r="N9" s="508"/>
      <c r="O9" s="509"/>
      <c r="P9" s="509"/>
      <c r="Q9" s="509"/>
    </row>
    <row r="10" spans="1:17" ht="36.75" customHeight="1">
      <c r="A10" s="512"/>
      <c r="B10" s="512"/>
      <c r="C10" s="503"/>
      <c r="D10" s="503"/>
      <c r="E10" s="513"/>
      <c r="F10" s="51"/>
      <c r="G10" s="52"/>
      <c r="H10" s="508"/>
      <c r="I10" s="508"/>
      <c r="J10" s="508"/>
      <c r="K10" s="508"/>
      <c r="L10" s="508"/>
      <c r="M10" s="509"/>
      <c r="N10" s="508"/>
      <c r="O10" s="509"/>
      <c r="P10" s="509"/>
      <c r="Q10" s="509"/>
    </row>
    <row r="11" spans="1:17" s="76" customFormat="1" ht="36.75" customHeight="1">
      <c r="A11" s="70"/>
      <c r="B11" s="69" t="s">
        <v>843</v>
      </c>
      <c r="C11" s="92">
        <v>135</v>
      </c>
      <c r="D11" s="92">
        <v>3</v>
      </c>
      <c r="E11" s="92">
        <v>2</v>
      </c>
      <c r="F11" s="93"/>
      <c r="G11" s="93"/>
      <c r="H11" s="94"/>
      <c r="I11" s="94"/>
      <c r="J11" s="94"/>
      <c r="K11" s="94"/>
      <c r="L11" s="94"/>
      <c r="M11" s="81"/>
      <c r="N11" s="94"/>
      <c r="O11" s="81"/>
      <c r="P11" s="81"/>
      <c r="Q11" s="81"/>
    </row>
    <row r="12" spans="1:17" s="76" customFormat="1" ht="18.75">
      <c r="A12" s="84" t="s">
        <v>80</v>
      </c>
      <c r="B12" s="95" t="s">
        <v>37</v>
      </c>
      <c r="C12" s="342">
        <f>C13+C14</f>
        <v>1</v>
      </c>
      <c r="D12" s="342">
        <f>D13+D14</f>
        <v>0</v>
      </c>
      <c r="E12" s="342">
        <f>E13+E14</f>
        <v>1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</row>
    <row r="13" spans="1:17" s="76" customFormat="1" ht="18.75">
      <c r="A13" s="84" t="s">
        <v>81</v>
      </c>
      <c r="B13" s="96" t="s">
        <v>844</v>
      </c>
      <c r="C13" s="343">
        <v>1</v>
      </c>
      <c r="D13" s="343"/>
      <c r="E13" s="343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</row>
    <row r="14" spans="1:17" s="76" customFormat="1" ht="18.75">
      <c r="A14" s="84" t="s">
        <v>82</v>
      </c>
      <c r="B14" s="96" t="s">
        <v>845</v>
      </c>
      <c r="C14" s="343"/>
      <c r="D14" s="343"/>
      <c r="E14" s="343">
        <v>1</v>
      </c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</row>
    <row r="15" spans="1:17" s="76" customFormat="1" ht="18.75">
      <c r="A15" s="84" t="s">
        <v>83</v>
      </c>
      <c r="B15" s="96"/>
      <c r="C15" s="343"/>
      <c r="D15" s="343"/>
      <c r="E15" s="343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7" s="76" customFormat="1" ht="18.75">
      <c r="A16" s="84" t="s">
        <v>84</v>
      </c>
      <c r="B16" s="96"/>
      <c r="C16" s="343"/>
      <c r="D16" s="343"/>
      <c r="E16" s="343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</row>
    <row r="17" spans="1:17" s="76" customFormat="1" ht="13.5" customHeight="1">
      <c r="A17" s="73"/>
      <c r="B17" s="96"/>
      <c r="C17" s="343"/>
      <c r="D17" s="343"/>
      <c r="E17" s="343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</row>
    <row r="18" spans="1:17" s="76" customFormat="1" ht="18.75">
      <c r="A18" s="84" t="s">
        <v>85</v>
      </c>
      <c r="B18" s="95" t="s">
        <v>38</v>
      </c>
      <c r="C18" s="342">
        <f>C19+C20</f>
        <v>0</v>
      </c>
      <c r="D18" s="342">
        <f>D19+D20</f>
        <v>1</v>
      </c>
      <c r="E18" s="342">
        <f>E19+E20</f>
        <v>0</v>
      </c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</row>
    <row r="19" spans="1:17" s="76" customFormat="1" ht="18.75">
      <c r="A19" s="84" t="s">
        <v>86</v>
      </c>
      <c r="B19" s="74" t="s">
        <v>845</v>
      </c>
      <c r="C19" s="343"/>
      <c r="D19" s="343">
        <v>1</v>
      </c>
      <c r="E19" s="343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</row>
    <row r="20" spans="1:17" s="76" customFormat="1" ht="18.75">
      <c r="A20" s="84" t="s">
        <v>87</v>
      </c>
      <c r="B20" s="74"/>
      <c r="C20" s="343"/>
      <c r="D20" s="343"/>
      <c r="E20" s="343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</row>
    <row r="21" spans="1:17" s="76" customFormat="1" ht="18.75">
      <c r="A21" s="84" t="s">
        <v>88</v>
      </c>
      <c r="B21" s="74"/>
      <c r="C21" s="343"/>
      <c r="D21" s="343"/>
      <c r="E21" s="343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</row>
    <row r="22" spans="1:17" s="48" customFormat="1" ht="36.75" customHeight="1">
      <c r="A22" s="97"/>
      <c r="B22" s="95" t="s">
        <v>846</v>
      </c>
      <c r="C22" s="92">
        <f>C11-C12+C18</f>
        <v>134</v>
      </c>
      <c r="D22" s="92">
        <f>D11-D12+D18</f>
        <v>4</v>
      </c>
      <c r="E22" s="92">
        <f>E11-E12+E18</f>
        <v>1</v>
      </c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</row>
    <row r="23" spans="1:17" s="76" customFormat="1" ht="18.75">
      <c r="A23" s="99"/>
      <c r="B23" s="100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</row>
    <row r="24" spans="1:17" s="76" customFormat="1" ht="18.75"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</row>
    <row r="25" spans="1:17" s="76" customFormat="1" ht="18.75">
      <c r="B25" s="76" t="s">
        <v>158</v>
      </c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</row>
    <row r="26" spans="1:17" s="76" customFormat="1" ht="18.75">
      <c r="B26" s="76" t="s">
        <v>159</v>
      </c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</row>
    <row r="27" spans="1:17" s="76" customFormat="1" ht="18.75"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</row>
    <row r="28" spans="1:17" s="76" customFormat="1" ht="18.75" customHeight="1"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</row>
    <row r="29" spans="1:17" s="76" customFormat="1" ht="18.75">
      <c r="A29" s="233" t="s">
        <v>840</v>
      </c>
      <c r="B29" s="78"/>
      <c r="D29" s="510" t="s">
        <v>788</v>
      </c>
      <c r="E29" s="510"/>
      <c r="F29" s="510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</row>
    <row r="30" spans="1:17" ht="18.75">
      <c r="C30" s="79" t="s">
        <v>75</v>
      </c>
      <c r="H30" s="4"/>
      <c r="I30" s="4"/>
      <c r="J30" s="4"/>
      <c r="K30" s="4"/>
      <c r="L30" s="4"/>
      <c r="M30" s="4"/>
      <c r="N30" s="4"/>
      <c r="O30" s="4"/>
      <c r="P30" s="4"/>
      <c r="Q30" s="4"/>
    </row>
    <row r="33" spans="10:10">
      <c r="J33" s="2" t="s">
        <v>792</v>
      </c>
    </row>
  </sheetData>
  <mergeCells count="17">
    <mergeCell ref="Q9:Q10"/>
    <mergeCell ref="J9:J10"/>
    <mergeCell ref="K9:K10"/>
    <mergeCell ref="L9:L10"/>
    <mergeCell ref="M9:M10"/>
    <mergeCell ref="P9:P10"/>
    <mergeCell ref="N9:N10"/>
    <mergeCell ref="O9:O10"/>
    <mergeCell ref="D29:F29"/>
    <mergeCell ref="A7:D7"/>
    <mergeCell ref="H9:H10"/>
    <mergeCell ref="I9:I10"/>
    <mergeCell ref="A9:A10"/>
    <mergeCell ref="B9:B10"/>
    <mergeCell ref="C9:C10"/>
    <mergeCell ref="D9:D10"/>
    <mergeCell ref="E9:E10"/>
  </mergeCells>
  <phoneticPr fontId="4" type="noConversion"/>
  <pageMargins left="0.47" right="0.38" top="1" bottom="1" header="0.5" footer="0.5"/>
  <pageSetup scale="73" orientation="landscape" horizontalDpi="4294967294" vertic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-0.249977111117893"/>
    <pageSetUpPr fitToPage="1"/>
  </sheetPr>
  <dimension ref="A2:Q19"/>
  <sheetViews>
    <sheetView zoomScale="75" zoomScaleNormal="75" workbookViewId="0">
      <selection sqref="A1:Q19"/>
    </sheetView>
  </sheetViews>
  <sheetFormatPr defaultRowHeight="15.75"/>
  <cols>
    <col min="1" max="1" width="9.140625" style="2"/>
    <col min="2" max="2" width="56" style="2" customWidth="1"/>
    <col min="3" max="3" width="11" style="2" customWidth="1"/>
    <col min="4" max="8" width="9.140625" style="2"/>
    <col min="9" max="9" width="9.28515625" style="2" bestFit="1" customWidth="1"/>
    <col min="10" max="15" width="9.140625" style="2"/>
    <col min="16" max="16" width="22.28515625" style="2" customWidth="1"/>
    <col min="17" max="17" width="13.140625" style="4" customWidth="1"/>
    <col min="18" max="16384" width="9.140625" style="2"/>
  </cols>
  <sheetData>
    <row r="2" spans="1:17">
      <c r="A2" s="269" t="s">
        <v>814</v>
      </c>
      <c r="P2" s="16" t="s">
        <v>748</v>
      </c>
    </row>
    <row r="3" spans="1:17">
      <c r="A3" s="269" t="s">
        <v>815</v>
      </c>
    </row>
    <row r="4" spans="1:17">
      <c r="D4" s="9"/>
    </row>
    <row r="5" spans="1:17">
      <c r="A5" s="515" t="s">
        <v>69</v>
      </c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  <c r="P5" s="515"/>
    </row>
    <row r="6" spans="1:17">
      <c r="D6" s="10"/>
      <c r="E6" s="10"/>
      <c r="F6" s="10"/>
      <c r="G6" s="10"/>
      <c r="H6" s="10"/>
      <c r="I6" s="10"/>
      <c r="J6" s="10"/>
      <c r="K6" s="10"/>
    </row>
    <row r="7" spans="1:17">
      <c r="B7" s="515"/>
      <c r="C7" s="515"/>
      <c r="D7" s="515"/>
      <c r="E7" s="515"/>
      <c r="F7" s="515"/>
      <c r="G7" s="515"/>
      <c r="H7" s="515"/>
      <c r="I7" s="515"/>
      <c r="J7" s="515"/>
      <c r="K7" s="515"/>
      <c r="L7" s="515"/>
      <c r="M7" s="515"/>
      <c r="N7" s="515"/>
      <c r="O7" s="515"/>
      <c r="P7" s="515"/>
      <c r="Q7" s="515"/>
    </row>
    <row r="8" spans="1:17">
      <c r="B8" s="520"/>
      <c r="C8" s="520"/>
      <c r="D8" s="520"/>
      <c r="E8" s="520"/>
      <c r="F8" s="520"/>
      <c r="G8" s="520"/>
      <c r="H8" s="520"/>
      <c r="I8" s="520"/>
      <c r="J8" s="520"/>
      <c r="K8" s="520"/>
      <c r="L8" s="520"/>
      <c r="M8" s="520"/>
      <c r="N8" s="520"/>
      <c r="O8" s="520"/>
      <c r="P8" s="520"/>
      <c r="Q8" s="520"/>
    </row>
    <row r="9" spans="1:17">
      <c r="D9" s="10"/>
    </row>
    <row r="10" spans="1:17">
      <c r="A10" s="516" t="s">
        <v>9</v>
      </c>
      <c r="B10" s="472" t="s">
        <v>6</v>
      </c>
      <c r="C10" s="519" t="s">
        <v>70</v>
      </c>
      <c r="D10" s="472" t="s">
        <v>24</v>
      </c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13" t="s">
        <v>7</v>
      </c>
      <c r="Q10" s="15"/>
    </row>
    <row r="11" spans="1:17" ht="16.5" customHeight="1">
      <c r="A11" s="517"/>
      <c r="B11" s="472"/>
      <c r="C11" s="519"/>
      <c r="D11" s="514" t="s">
        <v>12</v>
      </c>
      <c r="E11" s="514" t="s">
        <v>13</v>
      </c>
      <c r="F11" s="514" t="s">
        <v>14</v>
      </c>
      <c r="G11" s="514" t="s">
        <v>15</v>
      </c>
      <c r="H11" s="514" t="s">
        <v>16</v>
      </c>
      <c r="I11" s="514" t="s">
        <v>17</v>
      </c>
      <c r="J11" s="514" t="s">
        <v>18</v>
      </c>
      <c r="K11" s="514" t="s">
        <v>19</v>
      </c>
      <c r="L11" s="514" t="s">
        <v>20</v>
      </c>
      <c r="M11" s="514" t="s">
        <v>21</v>
      </c>
      <c r="N11" s="514" t="s">
        <v>22</v>
      </c>
      <c r="O11" s="514" t="s">
        <v>23</v>
      </c>
      <c r="P11" s="13" t="s">
        <v>25</v>
      </c>
    </row>
    <row r="12" spans="1:17" ht="32.25" customHeight="1">
      <c r="A12" s="518"/>
      <c r="B12" s="472"/>
      <c r="C12" s="519"/>
      <c r="D12" s="514"/>
      <c r="E12" s="514"/>
      <c r="F12" s="514"/>
      <c r="G12" s="514"/>
      <c r="H12" s="514"/>
      <c r="I12" s="514"/>
      <c r="J12" s="514"/>
      <c r="K12" s="514"/>
      <c r="L12" s="514"/>
      <c r="M12" s="514"/>
      <c r="N12" s="514"/>
      <c r="O12" s="514"/>
      <c r="P12" s="13" t="s">
        <v>71</v>
      </c>
    </row>
    <row r="13" spans="1:17">
      <c r="A13" s="40" t="s">
        <v>80</v>
      </c>
      <c r="B13" s="14" t="s">
        <v>820</v>
      </c>
      <c r="C13" s="296">
        <v>159.86000000000001</v>
      </c>
      <c r="D13" s="297">
        <v>160.72</v>
      </c>
      <c r="E13" s="297">
        <v>160.65</v>
      </c>
      <c r="F13" s="296">
        <v>160.69999999999999</v>
      </c>
      <c r="G13" s="296">
        <v>160.05000000000001</v>
      </c>
      <c r="H13" s="296">
        <v>160.43</v>
      </c>
      <c r="I13" s="296">
        <v>160.02000000000001</v>
      </c>
      <c r="J13" s="363">
        <v>160.94</v>
      </c>
      <c r="K13" s="382">
        <v>159.18350647639798</v>
      </c>
      <c r="L13" s="382">
        <v>158.04830912703483</v>
      </c>
      <c r="M13" s="296"/>
      <c r="N13" s="296"/>
      <c r="O13" s="296"/>
      <c r="P13" s="13"/>
    </row>
    <row r="14" spans="1:17">
      <c r="A14" s="40" t="s">
        <v>81</v>
      </c>
      <c r="B14" s="14" t="s">
        <v>821</v>
      </c>
      <c r="C14" s="296">
        <v>796.8</v>
      </c>
      <c r="D14" s="297">
        <v>796.8</v>
      </c>
      <c r="E14" s="297">
        <v>796.8</v>
      </c>
      <c r="F14" s="296">
        <v>796.8</v>
      </c>
      <c r="G14" s="296">
        <v>796.8</v>
      </c>
      <c r="H14" s="296">
        <v>796.8</v>
      </c>
      <c r="I14" s="296">
        <v>796.8</v>
      </c>
      <c r="J14" s="297">
        <v>796.8</v>
      </c>
      <c r="K14" s="297">
        <v>796.8</v>
      </c>
      <c r="L14" s="297">
        <v>796.8</v>
      </c>
      <c r="M14" s="296"/>
      <c r="N14" s="296"/>
      <c r="O14" s="296"/>
      <c r="P14" s="13"/>
    </row>
    <row r="15" spans="1:17">
      <c r="A15" s="40" t="s">
        <v>82</v>
      </c>
      <c r="B15" s="14" t="s">
        <v>822</v>
      </c>
      <c r="C15" s="296">
        <v>1210.1099999999999</v>
      </c>
      <c r="D15" s="297">
        <v>1236.68</v>
      </c>
      <c r="E15" s="297">
        <v>1204.45</v>
      </c>
      <c r="F15" s="296">
        <v>1203.44</v>
      </c>
      <c r="G15" s="296">
        <v>1202.8599999999999</v>
      </c>
      <c r="H15" s="296">
        <v>1206.57</v>
      </c>
      <c r="I15" s="296">
        <v>1204.1099999999999</v>
      </c>
      <c r="J15" s="297">
        <v>1192.46</v>
      </c>
      <c r="K15" s="297">
        <v>1193.0899999999999</v>
      </c>
      <c r="L15" s="297">
        <v>1188.9100000000001</v>
      </c>
      <c r="M15" s="296"/>
      <c r="N15" s="296"/>
      <c r="O15" s="296"/>
      <c r="P15" s="13"/>
    </row>
    <row r="16" spans="1:17" ht="24.75" customHeight="1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</row>
    <row r="18" spans="1:13">
      <c r="A18" s="233" t="s">
        <v>840</v>
      </c>
      <c r="B18" s="3"/>
      <c r="M18" s="39" t="s">
        <v>77</v>
      </c>
    </row>
    <row r="19" spans="1:13">
      <c r="G19" s="38" t="s">
        <v>75</v>
      </c>
    </row>
  </sheetData>
  <mergeCells count="19">
    <mergeCell ref="D11:D12"/>
    <mergeCell ref="E11:E12"/>
    <mergeCell ref="J11:J12"/>
    <mergeCell ref="F11:F12"/>
    <mergeCell ref="G11:G12"/>
    <mergeCell ref="H11:H12"/>
    <mergeCell ref="A5:P5"/>
    <mergeCell ref="A10:A12"/>
    <mergeCell ref="O11:O12"/>
    <mergeCell ref="K11:K12"/>
    <mergeCell ref="L11:L12"/>
    <mergeCell ref="M11:M12"/>
    <mergeCell ref="N11:N12"/>
    <mergeCell ref="I11:I12"/>
    <mergeCell ref="C10:C12"/>
    <mergeCell ref="B7:Q7"/>
    <mergeCell ref="B8:Q8"/>
    <mergeCell ref="B10:B12"/>
    <mergeCell ref="D10:O10"/>
  </mergeCells>
  <phoneticPr fontId="4" type="noConversion"/>
  <pageMargins left="0.75" right="0.75" top="1" bottom="1" header="0.5" footer="0.5"/>
  <pageSetup scale="55" orientation="landscape" horizontalDpi="4294967294" vertic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 tint="-0.249977111117893"/>
    <pageSetUpPr fitToPage="1"/>
  </sheetPr>
  <dimension ref="A2:I53"/>
  <sheetViews>
    <sheetView topLeftCell="A32" zoomScale="75" zoomScaleNormal="75" workbookViewId="0">
      <selection activeCell="A4" sqref="A4:F53"/>
    </sheetView>
  </sheetViews>
  <sheetFormatPr defaultRowHeight="15.75"/>
  <cols>
    <col min="1" max="1" width="25.140625" style="22" customWidth="1"/>
    <col min="2" max="2" width="14" style="22" bestFit="1" customWidth="1"/>
    <col min="3" max="3" width="22.85546875" style="22" bestFit="1" customWidth="1"/>
    <col min="4" max="4" width="15.85546875" style="22" bestFit="1" customWidth="1"/>
    <col min="5" max="5" width="31" style="22" customWidth="1"/>
    <col min="6" max="6" width="48.7109375" style="22" bestFit="1" customWidth="1"/>
    <col min="7" max="7" width="18.85546875" style="22" customWidth="1"/>
    <col min="8" max="8" width="15.5703125" style="22" customWidth="1"/>
    <col min="9" max="16384" width="9.140625" style="22"/>
  </cols>
  <sheetData>
    <row r="2" spans="1:9" ht="17.25" customHeight="1"/>
    <row r="3" spans="1:9">
      <c r="A3" s="269" t="s">
        <v>814</v>
      </c>
      <c r="B3" s="12"/>
      <c r="C3" s="12"/>
      <c r="D3" s="12"/>
      <c r="E3" s="12"/>
      <c r="F3" s="16" t="s">
        <v>747</v>
      </c>
    </row>
    <row r="4" spans="1:9">
      <c r="A4" s="269" t="s">
        <v>815</v>
      </c>
      <c r="B4" s="12"/>
      <c r="C4" s="12"/>
      <c r="D4" s="12"/>
      <c r="E4" s="12"/>
    </row>
    <row r="7" spans="1:9" ht="15.75" customHeight="1">
      <c r="A7" s="531" t="s">
        <v>706</v>
      </c>
      <c r="B7" s="531"/>
      <c r="C7" s="531"/>
      <c r="D7" s="531"/>
      <c r="E7" s="531"/>
      <c r="F7" s="531"/>
      <c r="G7" s="24"/>
      <c r="H7" s="24"/>
    </row>
    <row r="8" spans="1:9">
      <c r="F8" s="23"/>
      <c r="G8" s="23"/>
      <c r="H8" s="23"/>
    </row>
    <row r="9" spans="1:9">
      <c r="F9" s="23"/>
      <c r="G9" s="23"/>
      <c r="H9" s="23"/>
    </row>
    <row r="10" spans="1:9" ht="16.5" thickBot="1"/>
    <row r="11" spans="1:9" s="101" customFormat="1" ht="18" customHeight="1">
      <c r="A11" s="492" t="s">
        <v>710</v>
      </c>
      <c r="B11" s="522" t="s">
        <v>869</v>
      </c>
      <c r="C11" s="523"/>
      <c r="D11" s="523"/>
      <c r="E11" s="523"/>
      <c r="F11" s="524"/>
      <c r="I11" s="102"/>
    </row>
    <row r="12" spans="1:9" s="101" customFormat="1" ht="21.75" customHeight="1">
      <c r="A12" s="493"/>
      <c r="B12" s="525"/>
      <c r="C12" s="526"/>
      <c r="D12" s="526"/>
      <c r="E12" s="526"/>
      <c r="F12" s="527"/>
    </row>
    <row r="13" spans="1:9" s="101" customFormat="1" ht="41.25" customHeight="1">
      <c r="A13" s="493"/>
      <c r="B13" s="151" t="s">
        <v>66</v>
      </c>
      <c r="C13" s="151" t="s">
        <v>707</v>
      </c>
      <c r="D13" s="151" t="s">
        <v>708</v>
      </c>
      <c r="E13" s="151" t="s">
        <v>721</v>
      </c>
      <c r="F13" s="152" t="s">
        <v>769</v>
      </c>
    </row>
    <row r="14" spans="1:9" s="101" customFormat="1" ht="17.25" customHeight="1">
      <c r="A14" s="150"/>
      <c r="B14" s="151">
        <v>1</v>
      </c>
      <c r="C14" s="151">
        <v>2</v>
      </c>
      <c r="D14" s="151">
        <v>3</v>
      </c>
      <c r="E14" s="151" t="s">
        <v>722</v>
      </c>
      <c r="F14" s="152">
        <v>5</v>
      </c>
    </row>
    <row r="15" spans="1:9" s="101" customFormat="1" ht="39" customHeight="1">
      <c r="A15" s="153" t="s">
        <v>709</v>
      </c>
      <c r="B15" s="154"/>
      <c r="C15" s="151"/>
      <c r="D15" s="25"/>
      <c r="E15" s="155"/>
      <c r="F15" s="156"/>
    </row>
    <row r="16" spans="1:9" s="101" customFormat="1" ht="37.5" customHeight="1">
      <c r="A16" s="157" t="s">
        <v>771</v>
      </c>
      <c r="B16" s="154"/>
      <c r="C16" s="151"/>
      <c r="D16" s="25"/>
      <c r="E16" s="151"/>
      <c r="F16" s="156"/>
    </row>
    <row r="17" spans="1:6" s="101" customFormat="1" ht="30" customHeight="1" thickBot="1">
      <c r="A17" s="158" t="s">
        <v>723</v>
      </c>
      <c r="B17" s="159"/>
      <c r="C17" s="160"/>
      <c r="D17" s="133"/>
      <c r="E17" s="160"/>
      <c r="F17" s="134"/>
    </row>
    <row r="18" spans="1:6" s="101" customFormat="1" ht="42.75" customHeight="1" thickBot="1">
      <c r="A18" s="161"/>
      <c r="B18" s="162"/>
      <c r="C18" s="163"/>
      <c r="D18" s="164"/>
      <c r="E18" s="164"/>
      <c r="F18" s="22"/>
    </row>
    <row r="19" spans="1:6" s="101" customFormat="1" ht="33" customHeight="1">
      <c r="A19" s="528" t="s">
        <v>715</v>
      </c>
      <c r="B19" s="529"/>
      <c r="C19" s="529"/>
      <c r="D19" s="529"/>
      <c r="E19" s="529"/>
      <c r="F19" s="530"/>
    </row>
    <row r="20" spans="1:6" s="101" customFormat="1" ht="18.75">
      <c r="A20" s="165"/>
      <c r="B20" s="151" t="s">
        <v>711</v>
      </c>
      <c r="C20" s="151" t="s">
        <v>712</v>
      </c>
      <c r="D20" s="151" t="s">
        <v>713</v>
      </c>
      <c r="E20" s="151" t="s">
        <v>714</v>
      </c>
      <c r="F20" s="166" t="s">
        <v>716</v>
      </c>
    </row>
    <row r="21" spans="1:6" s="101" customFormat="1" ht="30" customHeight="1">
      <c r="A21" s="153" t="s">
        <v>709</v>
      </c>
      <c r="B21" s="155"/>
      <c r="C21" s="155"/>
      <c r="D21" s="155"/>
      <c r="E21" s="155"/>
      <c r="F21" s="135"/>
    </row>
    <row r="22" spans="1:6" ht="32.25" thickBot="1">
      <c r="A22" s="158" t="s">
        <v>771</v>
      </c>
      <c r="B22" s="133"/>
      <c r="C22" s="133"/>
      <c r="D22" s="133"/>
      <c r="E22" s="133"/>
      <c r="F22" s="134"/>
    </row>
    <row r="24" spans="1:6" ht="16.5" thickBot="1"/>
    <row r="25" spans="1:6" ht="30" customHeight="1">
      <c r="A25" s="528" t="s">
        <v>711</v>
      </c>
      <c r="B25" s="529"/>
      <c r="C25" s="529"/>
      <c r="D25" s="529"/>
      <c r="E25" s="529"/>
      <c r="F25" s="530"/>
    </row>
    <row r="26" spans="1:6" ht="40.5" customHeight="1">
      <c r="A26" s="153" t="s">
        <v>710</v>
      </c>
      <c r="B26" s="151" t="s">
        <v>66</v>
      </c>
      <c r="C26" s="151" t="s">
        <v>707</v>
      </c>
      <c r="D26" s="151" t="s">
        <v>708</v>
      </c>
      <c r="E26" s="151" t="s">
        <v>721</v>
      </c>
      <c r="F26" s="152" t="s">
        <v>773</v>
      </c>
    </row>
    <row r="27" spans="1:6" ht="17.25" customHeight="1">
      <c r="A27" s="532" t="s">
        <v>709</v>
      </c>
      <c r="B27" s="151">
        <v>1</v>
      </c>
      <c r="C27" s="151">
        <v>2</v>
      </c>
      <c r="D27" s="151">
        <v>3</v>
      </c>
      <c r="E27" s="151" t="s">
        <v>722</v>
      </c>
      <c r="F27" s="152">
        <v>5</v>
      </c>
    </row>
    <row r="28" spans="1:6" ht="33" customHeight="1">
      <c r="A28" s="532"/>
      <c r="B28" s="151"/>
      <c r="C28" s="151"/>
      <c r="D28" s="151"/>
      <c r="E28" s="151"/>
      <c r="F28" s="135"/>
    </row>
    <row r="29" spans="1:6" ht="35.25" customHeight="1" thickBot="1">
      <c r="A29" s="158" t="s">
        <v>771</v>
      </c>
      <c r="B29" s="133"/>
      <c r="C29" s="133"/>
      <c r="D29" s="133"/>
      <c r="E29" s="133"/>
      <c r="F29" s="134"/>
    </row>
    <row r="30" spans="1:6" ht="16.5" thickBot="1"/>
    <row r="31" spans="1:6" ht="28.5" customHeight="1">
      <c r="A31" s="528" t="s">
        <v>712</v>
      </c>
      <c r="B31" s="529"/>
      <c r="C31" s="529"/>
      <c r="D31" s="529"/>
      <c r="E31" s="529"/>
      <c r="F31" s="530"/>
    </row>
    <row r="32" spans="1:6" ht="31.5">
      <c r="A32" s="165" t="s">
        <v>710</v>
      </c>
      <c r="B32" s="151" t="s">
        <v>66</v>
      </c>
      <c r="C32" s="151" t="s">
        <v>707</v>
      </c>
      <c r="D32" s="151" t="s">
        <v>708</v>
      </c>
      <c r="E32" s="151" t="s">
        <v>721</v>
      </c>
      <c r="F32" s="152" t="s">
        <v>774</v>
      </c>
    </row>
    <row r="33" spans="1:6" ht="17.25" customHeight="1">
      <c r="A33" s="532" t="s">
        <v>709</v>
      </c>
      <c r="B33" s="151">
        <v>1</v>
      </c>
      <c r="C33" s="151">
        <v>2</v>
      </c>
      <c r="D33" s="151">
        <v>3</v>
      </c>
      <c r="E33" s="151" t="s">
        <v>722</v>
      </c>
      <c r="F33" s="152">
        <v>5</v>
      </c>
    </row>
    <row r="34" spans="1:6" ht="39.75" customHeight="1">
      <c r="A34" s="532"/>
      <c r="B34" s="151"/>
      <c r="C34" s="151"/>
      <c r="D34" s="151"/>
      <c r="E34" s="151"/>
      <c r="F34" s="135"/>
    </row>
    <row r="35" spans="1:6" ht="32.25" thickBot="1">
      <c r="A35" s="158" t="s">
        <v>771</v>
      </c>
      <c r="B35" s="133"/>
      <c r="C35" s="133"/>
      <c r="D35" s="133"/>
      <c r="E35" s="133"/>
      <c r="F35" s="134"/>
    </row>
    <row r="36" spans="1:6" ht="16.5" thickBot="1"/>
    <row r="37" spans="1:6" ht="56.25" customHeight="1">
      <c r="A37" s="528" t="s">
        <v>713</v>
      </c>
      <c r="B37" s="529"/>
      <c r="C37" s="529"/>
      <c r="D37" s="529"/>
      <c r="E37" s="529"/>
      <c r="F37" s="530"/>
    </row>
    <row r="38" spans="1:6" ht="31.5">
      <c r="A38" s="165"/>
      <c r="B38" s="151" t="s">
        <v>66</v>
      </c>
      <c r="C38" s="151" t="s">
        <v>707</v>
      </c>
      <c r="D38" s="151" t="s">
        <v>708</v>
      </c>
      <c r="E38" s="151" t="s">
        <v>721</v>
      </c>
      <c r="F38" s="152" t="s">
        <v>775</v>
      </c>
    </row>
    <row r="39" spans="1:6" ht="17.25" customHeight="1">
      <c r="A39" s="532" t="s">
        <v>709</v>
      </c>
      <c r="B39" s="151">
        <v>1</v>
      </c>
      <c r="C39" s="151">
        <v>2</v>
      </c>
      <c r="D39" s="151">
        <v>3</v>
      </c>
      <c r="E39" s="151" t="s">
        <v>722</v>
      </c>
      <c r="F39" s="152">
        <v>5</v>
      </c>
    </row>
    <row r="40" spans="1:6" ht="30.75" customHeight="1">
      <c r="A40" s="532"/>
      <c r="B40" s="151"/>
      <c r="C40" s="151"/>
      <c r="D40" s="151"/>
      <c r="E40" s="151"/>
      <c r="F40" s="135"/>
    </row>
    <row r="41" spans="1:6" ht="32.25" thickBot="1">
      <c r="A41" s="158" t="s">
        <v>705</v>
      </c>
      <c r="B41" s="133"/>
      <c r="C41" s="133"/>
      <c r="D41" s="133"/>
      <c r="E41" s="133"/>
      <c r="F41" s="134"/>
    </row>
    <row r="42" spans="1:6" ht="16.5" thickBot="1"/>
    <row r="43" spans="1:6" ht="54" customHeight="1">
      <c r="A43" s="528" t="s">
        <v>714</v>
      </c>
      <c r="B43" s="529"/>
      <c r="C43" s="529"/>
      <c r="D43" s="529"/>
      <c r="E43" s="529"/>
      <c r="F43" s="530"/>
    </row>
    <row r="44" spans="1:6" ht="33" customHeight="1">
      <c r="A44" s="165" t="s">
        <v>710</v>
      </c>
      <c r="B44" s="151" t="s">
        <v>66</v>
      </c>
      <c r="C44" s="151" t="s">
        <v>707</v>
      </c>
      <c r="D44" s="151" t="s">
        <v>708</v>
      </c>
      <c r="E44" s="151" t="s">
        <v>721</v>
      </c>
      <c r="F44" s="152" t="s">
        <v>776</v>
      </c>
    </row>
    <row r="45" spans="1:6" ht="17.25" customHeight="1">
      <c r="A45" s="532" t="s">
        <v>709</v>
      </c>
      <c r="B45" s="151">
        <v>1</v>
      </c>
      <c r="C45" s="151">
        <v>2</v>
      </c>
      <c r="D45" s="151">
        <v>3</v>
      </c>
      <c r="E45" s="151" t="s">
        <v>722</v>
      </c>
      <c r="F45" s="149"/>
    </row>
    <row r="46" spans="1:6" ht="30.75" customHeight="1">
      <c r="A46" s="532"/>
      <c r="B46" s="151"/>
      <c r="C46" s="151"/>
      <c r="D46" s="151"/>
      <c r="E46" s="151"/>
      <c r="F46" s="135"/>
    </row>
    <row r="47" spans="1:6" ht="32.25" thickBot="1">
      <c r="A47" s="158" t="s">
        <v>771</v>
      </c>
      <c r="B47" s="133"/>
      <c r="C47" s="133"/>
      <c r="D47" s="133"/>
      <c r="E47" s="133"/>
      <c r="F47" s="134"/>
    </row>
    <row r="49" spans="1:6" ht="18.75" customHeight="1">
      <c r="A49" s="521" t="s">
        <v>772</v>
      </c>
      <c r="B49" s="521"/>
      <c r="C49" s="521"/>
      <c r="D49" s="521"/>
      <c r="E49" s="521"/>
      <c r="F49" s="521"/>
    </row>
    <row r="50" spans="1:6" ht="18.75" customHeight="1">
      <c r="A50" s="236"/>
      <c r="B50" s="236"/>
      <c r="C50" s="236"/>
      <c r="D50" s="236"/>
      <c r="E50" s="236"/>
      <c r="F50" s="236"/>
    </row>
    <row r="51" spans="1:6" ht="18.75" customHeight="1">
      <c r="A51" s="148"/>
    </row>
    <row r="52" spans="1:6">
      <c r="A52" s="233" t="s">
        <v>840</v>
      </c>
      <c r="E52" s="148" t="s">
        <v>789</v>
      </c>
      <c r="F52" s="148"/>
    </row>
    <row r="53" spans="1:6">
      <c r="D53" s="136" t="s">
        <v>717</v>
      </c>
    </row>
  </sheetData>
  <mergeCells count="13">
    <mergeCell ref="A7:F7"/>
    <mergeCell ref="A45:A46"/>
    <mergeCell ref="A39:A40"/>
    <mergeCell ref="A27:A28"/>
    <mergeCell ref="A33:A34"/>
    <mergeCell ref="A49:F49"/>
    <mergeCell ref="B11:F12"/>
    <mergeCell ref="A19:F19"/>
    <mergeCell ref="A25:F25"/>
    <mergeCell ref="A31:F31"/>
    <mergeCell ref="A37:F37"/>
    <mergeCell ref="A43:F43"/>
    <mergeCell ref="A11:A13"/>
  </mergeCells>
  <phoneticPr fontId="4" type="noConversion"/>
  <pageMargins left="0.7" right="0.7" top="0.75" bottom="0.75" header="0.3" footer="0.3"/>
  <pageSetup scale="53" orientation="portrait" horizontalDpi="4294967294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P33"/>
  <sheetViews>
    <sheetView topLeftCell="A17" zoomScaleSheetLayoutView="75" workbookViewId="0">
      <selection sqref="A1:J31"/>
    </sheetView>
  </sheetViews>
  <sheetFormatPr defaultRowHeight="15.75"/>
  <cols>
    <col min="1" max="1" width="7.28515625" style="2" customWidth="1"/>
    <col min="2" max="2" width="22.7109375" style="2" customWidth="1"/>
    <col min="3" max="3" width="23.5703125" style="2" customWidth="1"/>
    <col min="4" max="4" width="18.28515625" style="2" customWidth="1"/>
    <col min="5" max="5" width="21" style="2" customWidth="1"/>
    <col min="6" max="6" width="21.85546875" style="2" customWidth="1"/>
    <col min="7" max="7" width="17" style="2" customWidth="1"/>
    <col min="8" max="8" width="18.7109375" style="2" customWidth="1"/>
    <col min="9" max="9" width="19.85546875" style="2" customWidth="1"/>
    <col min="10" max="10" width="14.7109375" style="2" customWidth="1"/>
    <col min="11" max="11" width="29.85546875" style="2" customWidth="1"/>
    <col min="12" max="12" width="34.28515625" style="2" customWidth="1"/>
    <col min="13" max="13" width="27.140625" style="2" customWidth="1"/>
    <col min="14" max="14" width="36.85546875" style="2" customWidth="1"/>
    <col min="15" max="16384" width="9.140625" style="2"/>
  </cols>
  <sheetData>
    <row r="1" spans="1:16">
      <c r="A1" s="269" t="s">
        <v>814</v>
      </c>
      <c r="G1" s="16" t="s">
        <v>746</v>
      </c>
      <c r="M1" s="541"/>
      <c r="N1" s="541"/>
    </row>
    <row r="2" spans="1:16">
      <c r="A2" s="269" t="s">
        <v>815</v>
      </c>
      <c r="M2" s="1"/>
      <c r="N2" s="21"/>
    </row>
    <row r="3" spans="1:16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6">
      <c r="A4" s="491" t="s">
        <v>72</v>
      </c>
      <c r="B4" s="491"/>
      <c r="C4" s="491"/>
      <c r="D4" s="491"/>
      <c r="E4" s="491"/>
      <c r="F4" s="491"/>
      <c r="G4" s="491"/>
      <c r="H4" s="32"/>
      <c r="I4" s="32"/>
      <c r="J4" s="32"/>
      <c r="K4" s="32"/>
      <c r="L4" s="32"/>
      <c r="M4" s="32"/>
      <c r="N4" s="32"/>
    </row>
    <row r="5" spans="1:16"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6" ht="16.5" thickBot="1">
      <c r="B6" s="33"/>
      <c r="C6" s="33"/>
      <c r="E6" s="33"/>
      <c r="F6" s="33"/>
      <c r="G6" s="142" t="s">
        <v>4</v>
      </c>
      <c r="I6" s="33"/>
      <c r="J6" s="33"/>
      <c r="K6" s="33"/>
      <c r="L6" s="33"/>
      <c r="M6" s="33"/>
      <c r="N6" s="33"/>
    </row>
    <row r="7" spans="1:16" s="37" customFormat="1" ht="42" customHeight="1">
      <c r="A7" s="512" t="s">
        <v>10</v>
      </c>
      <c r="B7" s="537" t="s">
        <v>11</v>
      </c>
      <c r="C7" s="539" t="s">
        <v>811</v>
      </c>
      <c r="D7" s="539" t="s">
        <v>812</v>
      </c>
      <c r="E7" s="542" t="s">
        <v>842</v>
      </c>
      <c r="F7" s="543"/>
      <c r="G7" s="544" t="s">
        <v>847</v>
      </c>
      <c r="H7" s="34"/>
      <c r="I7" s="34"/>
      <c r="J7" s="34"/>
      <c r="K7" s="34"/>
      <c r="L7" s="34"/>
      <c r="M7" s="35"/>
      <c r="N7" s="36"/>
      <c r="O7" s="36"/>
      <c r="P7" s="36"/>
    </row>
    <row r="8" spans="1:16" s="37" customFormat="1" ht="54" customHeight="1">
      <c r="A8" s="512"/>
      <c r="B8" s="538"/>
      <c r="C8" s="540"/>
      <c r="D8" s="540"/>
      <c r="E8" s="138" t="s">
        <v>1</v>
      </c>
      <c r="F8" s="137" t="s">
        <v>67</v>
      </c>
      <c r="G8" s="545"/>
      <c r="H8" s="36"/>
      <c r="I8" s="36"/>
      <c r="J8" s="36"/>
      <c r="K8" s="36"/>
      <c r="L8" s="36"/>
      <c r="M8" s="36"/>
      <c r="N8" s="36"/>
      <c r="O8" s="36"/>
      <c r="P8" s="36"/>
    </row>
    <row r="9" spans="1:16" s="11" customFormat="1" ht="24.75" customHeight="1">
      <c r="A9" s="40" t="s">
        <v>80</v>
      </c>
      <c r="B9" s="139" t="s">
        <v>64</v>
      </c>
      <c r="C9" s="312">
        <v>0</v>
      </c>
      <c r="D9" s="312">
        <v>0</v>
      </c>
      <c r="E9" s="312">
        <v>0</v>
      </c>
      <c r="F9" s="312">
        <v>0</v>
      </c>
      <c r="G9" s="140"/>
      <c r="H9" s="6"/>
      <c r="I9" s="6"/>
      <c r="J9" s="6"/>
      <c r="K9" s="6"/>
      <c r="L9" s="6"/>
      <c r="M9" s="6"/>
      <c r="N9" s="6"/>
      <c r="O9" s="6"/>
      <c r="P9" s="6"/>
    </row>
    <row r="10" spans="1:16" s="11" customFormat="1" ht="22.5" customHeight="1">
      <c r="A10" s="40" t="s">
        <v>81</v>
      </c>
      <c r="B10" s="139" t="s">
        <v>65</v>
      </c>
      <c r="C10" s="313">
        <v>1036000</v>
      </c>
      <c r="D10" s="313">
        <v>500000</v>
      </c>
      <c r="E10" s="313">
        <v>100000</v>
      </c>
      <c r="F10" s="313">
        <v>165714</v>
      </c>
      <c r="G10" s="312">
        <f>+F10/D10*100</f>
        <v>33.142800000000001</v>
      </c>
      <c r="H10" s="6"/>
      <c r="I10" s="6"/>
      <c r="J10" s="6"/>
      <c r="K10" s="6"/>
      <c r="L10" s="6"/>
      <c r="M10" s="6"/>
      <c r="N10" s="6"/>
      <c r="O10" s="6"/>
      <c r="P10" s="6"/>
    </row>
    <row r="11" spans="1:16" s="11" customFormat="1" ht="18" customHeight="1">
      <c r="A11" s="40" t="s">
        <v>82</v>
      </c>
      <c r="B11" s="139" t="s">
        <v>60</v>
      </c>
      <c r="C11" s="313">
        <v>0</v>
      </c>
      <c r="D11" s="313">
        <v>0</v>
      </c>
      <c r="E11" s="313">
        <v>0</v>
      </c>
      <c r="F11" s="313">
        <v>0</v>
      </c>
      <c r="G11" s="140"/>
      <c r="H11" s="6"/>
      <c r="I11" s="6"/>
      <c r="J11" s="6"/>
      <c r="K11" s="6"/>
      <c r="L11" s="6"/>
      <c r="M11" s="6"/>
      <c r="N11" s="6"/>
      <c r="O11" s="6"/>
      <c r="P11" s="6"/>
    </row>
    <row r="12" spans="1:16" s="11" customFormat="1">
      <c r="A12" s="40" t="s">
        <v>83</v>
      </c>
      <c r="B12" s="139" t="s">
        <v>61</v>
      </c>
      <c r="C12" s="313">
        <v>0</v>
      </c>
      <c r="D12" s="313">
        <v>0</v>
      </c>
      <c r="E12" s="313">
        <v>0</v>
      </c>
      <c r="F12" s="313">
        <v>0</v>
      </c>
      <c r="G12" s="140"/>
      <c r="H12" s="6"/>
      <c r="I12" s="6"/>
      <c r="J12" s="6"/>
      <c r="K12" s="6"/>
      <c r="L12" s="6"/>
      <c r="M12" s="6"/>
      <c r="N12" s="6"/>
      <c r="O12" s="6"/>
      <c r="P12" s="6"/>
    </row>
    <row r="13" spans="1:16" s="11" customFormat="1">
      <c r="A13" s="40" t="s">
        <v>84</v>
      </c>
      <c r="B13" s="139" t="s">
        <v>62</v>
      </c>
      <c r="C13" s="313">
        <v>626034</v>
      </c>
      <c r="D13" s="313">
        <v>100000</v>
      </c>
      <c r="E13" s="313">
        <v>25000</v>
      </c>
      <c r="F13" s="313">
        <v>0</v>
      </c>
      <c r="G13" s="312">
        <f>+F13/D13*100</f>
        <v>0</v>
      </c>
      <c r="H13" s="6"/>
      <c r="I13" s="6"/>
      <c r="J13" s="6"/>
      <c r="K13" s="6"/>
      <c r="L13" s="6"/>
      <c r="M13" s="6"/>
      <c r="N13" s="6"/>
      <c r="O13" s="6"/>
      <c r="P13" s="6"/>
    </row>
    <row r="14" spans="1:16" s="11" customFormat="1">
      <c r="A14" s="40" t="s">
        <v>85</v>
      </c>
      <c r="B14" s="139" t="s">
        <v>63</v>
      </c>
      <c r="C14" s="313">
        <v>459664</v>
      </c>
      <c r="D14" s="313">
        <v>0</v>
      </c>
      <c r="E14" s="313">
        <v>0</v>
      </c>
      <c r="F14" s="313">
        <v>0</v>
      </c>
      <c r="G14" s="141"/>
      <c r="H14" s="6"/>
      <c r="I14" s="6"/>
      <c r="J14" s="6"/>
      <c r="K14" s="6"/>
      <c r="L14" s="6"/>
      <c r="M14" s="6"/>
      <c r="N14" s="6"/>
      <c r="O14" s="6"/>
      <c r="P14" s="6"/>
    </row>
    <row r="15" spans="1:16" s="11" customFormat="1">
      <c r="A15" s="40" t="s">
        <v>86</v>
      </c>
      <c r="B15" s="139" t="s">
        <v>73</v>
      </c>
      <c r="C15" s="313">
        <v>0</v>
      </c>
      <c r="D15" s="313">
        <v>0</v>
      </c>
      <c r="E15" s="313">
        <v>0</v>
      </c>
      <c r="F15" s="313">
        <v>0</v>
      </c>
      <c r="G15" s="141"/>
      <c r="H15" s="6"/>
      <c r="I15" s="6"/>
      <c r="J15" s="6"/>
      <c r="K15" s="6"/>
      <c r="L15" s="6"/>
      <c r="M15" s="6"/>
      <c r="N15" s="6"/>
      <c r="O15" s="6"/>
      <c r="P15" s="6"/>
    </row>
    <row r="17" spans="1:10" ht="20.25" customHeight="1">
      <c r="A17" s="533" t="s">
        <v>701</v>
      </c>
      <c r="B17" s="536" t="s">
        <v>64</v>
      </c>
      <c r="C17" s="536"/>
      <c r="D17" s="536"/>
      <c r="E17" s="536" t="s">
        <v>65</v>
      </c>
      <c r="F17" s="536"/>
      <c r="G17" s="536"/>
      <c r="H17" s="536" t="s">
        <v>60</v>
      </c>
      <c r="I17" s="536"/>
      <c r="J17" s="536"/>
    </row>
    <row r="18" spans="1:10">
      <c r="A18" s="534"/>
      <c r="B18" s="129">
        <v>1</v>
      </c>
      <c r="C18" s="129">
        <v>2</v>
      </c>
      <c r="D18" s="129">
        <v>3</v>
      </c>
      <c r="E18" s="129">
        <v>4</v>
      </c>
      <c r="F18" s="129">
        <v>5</v>
      </c>
      <c r="G18" s="129">
        <v>6</v>
      </c>
      <c r="H18" s="129">
        <v>7</v>
      </c>
      <c r="I18" s="129">
        <v>8</v>
      </c>
      <c r="J18" s="129">
        <v>9</v>
      </c>
    </row>
    <row r="19" spans="1:10">
      <c r="A19" s="535"/>
      <c r="B19" s="130" t="s">
        <v>702</v>
      </c>
      <c r="C19" s="130" t="s">
        <v>703</v>
      </c>
      <c r="D19" s="130" t="s">
        <v>704</v>
      </c>
      <c r="E19" s="130" t="s">
        <v>702</v>
      </c>
      <c r="F19" s="130" t="s">
        <v>703</v>
      </c>
      <c r="G19" s="130" t="s">
        <v>704</v>
      </c>
      <c r="H19" s="130" t="s">
        <v>702</v>
      </c>
      <c r="I19" s="130" t="s">
        <v>703</v>
      </c>
      <c r="J19" s="130" t="s">
        <v>704</v>
      </c>
    </row>
    <row r="20" spans="1:10" ht="54.75" customHeight="1">
      <c r="A20" s="131">
        <v>1</v>
      </c>
      <c r="B20" s="132"/>
      <c r="C20" s="132"/>
      <c r="D20" s="132"/>
      <c r="E20" s="381" t="s">
        <v>863</v>
      </c>
      <c r="F20" s="384" t="s">
        <v>864</v>
      </c>
      <c r="G20" s="383">
        <v>30000</v>
      </c>
      <c r="H20" s="132"/>
      <c r="I20" s="132"/>
      <c r="J20" s="132"/>
    </row>
    <row r="21" spans="1:10" ht="25.5" customHeight="1">
      <c r="A21" s="131">
        <v>2</v>
      </c>
      <c r="B21" s="132"/>
      <c r="C21" s="132"/>
      <c r="D21" s="132"/>
      <c r="E21" s="381" t="s">
        <v>865</v>
      </c>
      <c r="F21" s="384" t="s">
        <v>866</v>
      </c>
      <c r="G21" s="383">
        <v>50000</v>
      </c>
      <c r="H21" s="132"/>
      <c r="I21" s="132"/>
      <c r="J21" s="132"/>
    </row>
    <row r="22" spans="1:10" ht="24" customHeight="1">
      <c r="A22" s="131">
        <v>3</v>
      </c>
      <c r="B22" s="132"/>
      <c r="C22" s="132"/>
      <c r="D22" s="132"/>
      <c r="E22" s="381" t="s">
        <v>867</v>
      </c>
      <c r="F22" s="384" t="s">
        <v>868</v>
      </c>
      <c r="G22" s="383">
        <f>72000+13714.29</f>
        <v>85714.290000000008</v>
      </c>
      <c r="H22" s="132"/>
      <c r="I22" s="132"/>
      <c r="J22" s="132"/>
    </row>
    <row r="23" spans="1:10">
      <c r="A23" s="131">
        <v>4</v>
      </c>
      <c r="B23" s="132"/>
      <c r="C23" s="132"/>
      <c r="D23" s="132"/>
      <c r="E23" s="132"/>
      <c r="F23" s="132"/>
      <c r="G23" s="132"/>
      <c r="H23" s="132"/>
      <c r="I23" s="132"/>
      <c r="J23" s="132"/>
    </row>
    <row r="24" spans="1:10">
      <c r="A24" s="131">
        <v>6</v>
      </c>
      <c r="B24" s="132"/>
      <c r="C24" s="132"/>
      <c r="D24" s="132"/>
      <c r="E24" s="132"/>
      <c r="F24" s="132"/>
      <c r="G24" s="132"/>
      <c r="H24" s="132"/>
      <c r="I24" s="132"/>
      <c r="J24" s="132"/>
    </row>
    <row r="25" spans="1:10">
      <c r="A25" s="131">
        <v>7</v>
      </c>
      <c r="B25" s="132"/>
      <c r="C25" s="132"/>
      <c r="D25" s="132"/>
      <c r="E25" s="132"/>
      <c r="F25" s="132"/>
      <c r="G25" s="132"/>
      <c r="H25" s="132"/>
      <c r="I25" s="132"/>
      <c r="J25" s="132"/>
    </row>
    <row r="26" spans="1:10">
      <c r="A26" s="131">
        <v>8</v>
      </c>
      <c r="B26" s="132"/>
      <c r="C26" s="132"/>
      <c r="D26" s="132"/>
      <c r="E26" s="132"/>
      <c r="F26" s="132"/>
      <c r="G26" s="132"/>
      <c r="H26" s="132"/>
      <c r="I26" s="132"/>
      <c r="J26" s="132"/>
    </row>
    <row r="27" spans="1:10">
      <c r="A27" s="131">
        <v>9</v>
      </c>
      <c r="B27" s="132"/>
      <c r="C27" s="132"/>
      <c r="D27" s="132"/>
      <c r="E27" s="132"/>
      <c r="F27" s="132"/>
      <c r="G27" s="132"/>
      <c r="H27" s="132"/>
      <c r="I27" s="132"/>
      <c r="J27" s="132"/>
    </row>
    <row r="28" spans="1:10">
      <c r="A28" s="131">
        <v>10</v>
      </c>
      <c r="B28" s="132"/>
      <c r="C28" s="132"/>
      <c r="D28" s="132"/>
      <c r="E28" s="132"/>
      <c r="F28" s="132"/>
      <c r="G28" s="132"/>
      <c r="H28" s="132"/>
      <c r="I28" s="132"/>
      <c r="J28" s="132"/>
    </row>
    <row r="29" spans="1:10">
      <c r="A29" s="333"/>
      <c r="B29" s="334"/>
      <c r="C29" s="334"/>
      <c r="D29" s="334"/>
      <c r="E29" s="334"/>
      <c r="F29" s="334"/>
      <c r="G29" s="334"/>
      <c r="H29" s="334"/>
      <c r="I29" s="334"/>
      <c r="J29" s="334"/>
    </row>
    <row r="31" spans="1:10">
      <c r="A31" s="233" t="s">
        <v>840</v>
      </c>
      <c r="B31" s="22"/>
      <c r="C31" s="22"/>
      <c r="D31" s="22"/>
      <c r="E31" s="136" t="s">
        <v>717</v>
      </c>
      <c r="F31" s="22"/>
      <c r="G31" s="22" t="s">
        <v>718</v>
      </c>
      <c r="H31" s="22"/>
    </row>
    <row r="32" spans="1:10">
      <c r="A32" s="22"/>
      <c r="B32" s="22"/>
      <c r="C32" s="22"/>
      <c r="D32" s="22"/>
      <c r="F32" s="22"/>
    </row>
    <row r="33" spans="1:4">
      <c r="A33" s="22"/>
      <c r="B33" s="22"/>
      <c r="D33" s="22"/>
    </row>
  </sheetData>
  <mergeCells count="12">
    <mergeCell ref="M1:N1"/>
    <mergeCell ref="A7:A8"/>
    <mergeCell ref="D7:D8"/>
    <mergeCell ref="E7:F7"/>
    <mergeCell ref="G7:G8"/>
    <mergeCell ref="A17:A19"/>
    <mergeCell ref="B17:D17"/>
    <mergeCell ref="E17:G17"/>
    <mergeCell ref="H17:J17"/>
    <mergeCell ref="A4:G4"/>
    <mergeCell ref="B7:B8"/>
    <mergeCell ref="C7:C8"/>
  </mergeCells>
  <phoneticPr fontId="4" type="noConversion"/>
  <pageMargins left="0.7" right="0.7" top="0.75" bottom="0.75" header="0.3" footer="0.3"/>
  <pageSetup paperSize="9" scale="72" orientation="landscape" horizontalDpi="4294967294" verticalDpi="4294967294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2" tint="-0.499984740745262"/>
    <pageSetUpPr fitToPage="1"/>
  </sheetPr>
  <dimension ref="A1:K23"/>
  <sheetViews>
    <sheetView topLeftCell="A8" workbookViewId="0">
      <selection sqref="A1:K23"/>
    </sheetView>
  </sheetViews>
  <sheetFormatPr defaultRowHeight="15.75"/>
  <cols>
    <col min="1" max="1" width="18" style="22" bestFit="1" customWidth="1"/>
    <col min="2" max="2" width="18" style="22" customWidth="1"/>
    <col min="3" max="3" width="17.42578125" style="22" customWidth="1"/>
    <col min="4" max="4" width="17.5703125" style="22" bestFit="1" customWidth="1"/>
    <col min="5" max="5" width="19.42578125" style="22" customWidth="1"/>
    <col min="6" max="6" width="15.85546875" style="22" customWidth="1"/>
    <col min="7" max="7" width="25.7109375" style="22" customWidth="1"/>
    <col min="8" max="8" width="25.5703125" style="22" customWidth="1"/>
    <col min="9" max="10" width="15.42578125" style="22" bestFit="1" customWidth="1"/>
    <col min="11" max="11" width="10.28515625" style="22" customWidth="1"/>
    <col min="12" max="16384" width="9.140625" style="22"/>
  </cols>
  <sheetData>
    <row r="1" spans="1:11">
      <c r="A1" s="269" t="s">
        <v>814</v>
      </c>
      <c r="B1" s="1"/>
      <c r="C1" s="60"/>
      <c r="D1" s="60"/>
      <c r="E1" s="31"/>
      <c r="F1" s="31"/>
      <c r="G1" s="31"/>
      <c r="H1" s="31"/>
    </row>
    <row r="2" spans="1:11">
      <c r="A2" s="269" t="s">
        <v>815</v>
      </c>
      <c r="B2" s="1"/>
      <c r="C2" s="60"/>
      <c r="D2" s="60"/>
      <c r="E2" s="31"/>
      <c r="F2" s="31"/>
      <c r="G2" s="31"/>
      <c r="J2" s="5"/>
      <c r="K2" s="16" t="s">
        <v>743</v>
      </c>
    </row>
    <row r="5" spans="1:11">
      <c r="A5" s="491" t="s">
        <v>734</v>
      </c>
      <c r="B5" s="491"/>
      <c r="C5" s="491"/>
      <c r="D5" s="491"/>
      <c r="E5" s="491"/>
      <c r="F5" s="491"/>
      <c r="G5" s="491"/>
      <c r="H5" s="491"/>
      <c r="I5" s="491"/>
      <c r="J5" s="23"/>
    </row>
    <row r="6" spans="1:11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1" s="145" customFormat="1" ht="78.75">
      <c r="A7" s="143" t="s">
        <v>728</v>
      </c>
      <c r="B7" s="143" t="s">
        <v>725</v>
      </c>
      <c r="C7" s="20" t="s">
        <v>731</v>
      </c>
      <c r="D7" s="20" t="s">
        <v>726</v>
      </c>
      <c r="E7" s="20" t="s">
        <v>740</v>
      </c>
      <c r="F7" s="20" t="s">
        <v>730</v>
      </c>
      <c r="G7" s="20" t="s">
        <v>729</v>
      </c>
      <c r="H7" s="20" t="s">
        <v>730</v>
      </c>
      <c r="I7" s="143" t="s">
        <v>727</v>
      </c>
      <c r="J7" s="20" t="s">
        <v>739</v>
      </c>
    </row>
    <row r="8" spans="1:11" s="145" customFormat="1">
      <c r="A8" s="143">
        <v>1</v>
      </c>
      <c r="B8" s="143">
        <v>2</v>
      </c>
      <c r="C8" s="20">
        <v>3</v>
      </c>
      <c r="D8" s="20">
        <v>4</v>
      </c>
      <c r="E8" s="143">
        <v>5</v>
      </c>
      <c r="F8" s="20">
        <v>6</v>
      </c>
      <c r="G8" s="20">
        <v>7</v>
      </c>
      <c r="H8" s="20">
        <v>8</v>
      </c>
      <c r="I8" s="143">
        <v>9</v>
      </c>
      <c r="J8" s="20">
        <v>10</v>
      </c>
    </row>
    <row r="9" spans="1:11">
      <c r="A9" s="144" t="s">
        <v>732</v>
      </c>
      <c r="B9" s="144" t="s">
        <v>858</v>
      </c>
      <c r="C9" s="144">
        <v>2015</v>
      </c>
      <c r="D9" s="25"/>
      <c r="E9" s="25"/>
      <c r="F9" s="25"/>
      <c r="G9" s="25"/>
      <c r="H9" s="25"/>
      <c r="I9" s="25"/>
      <c r="J9" s="25"/>
    </row>
    <row r="10" spans="1:11">
      <c r="A10" s="144">
        <v>2013</v>
      </c>
      <c r="B10" s="144" t="s">
        <v>858</v>
      </c>
      <c r="C10" s="144">
        <v>2014</v>
      </c>
      <c r="D10" s="25"/>
      <c r="E10" s="25"/>
      <c r="F10" s="25"/>
      <c r="G10" s="25"/>
      <c r="H10" s="25"/>
      <c r="I10" s="25"/>
      <c r="J10" s="25"/>
    </row>
    <row r="11" spans="1:11" ht="57">
      <c r="A11" s="144">
        <v>2012</v>
      </c>
      <c r="B11" s="380">
        <v>243575255</v>
      </c>
      <c r="C11" s="144">
        <v>2013</v>
      </c>
      <c r="D11" s="341">
        <v>121787628</v>
      </c>
      <c r="E11" s="381" t="s">
        <v>859</v>
      </c>
      <c r="F11" s="381" t="s">
        <v>860</v>
      </c>
      <c r="G11" s="25"/>
      <c r="H11" s="25"/>
      <c r="I11" s="25"/>
      <c r="J11" s="341">
        <f>+D11</f>
        <v>121787628</v>
      </c>
    </row>
    <row r="12" spans="1:11" ht="79.5">
      <c r="A12" s="144">
        <v>2011</v>
      </c>
      <c r="B12" s="380">
        <v>259149309</v>
      </c>
      <c r="C12" s="144">
        <v>2012</v>
      </c>
      <c r="D12" s="341">
        <v>129574654</v>
      </c>
      <c r="E12" s="381" t="s">
        <v>861</v>
      </c>
      <c r="F12" s="381" t="s">
        <v>862</v>
      </c>
      <c r="G12" s="25"/>
      <c r="H12" s="25"/>
      <c r="I12" s="25"/>
      <c r="J12" s="341">
        <f>+D12</f>
        <v>129574654</v>
      </c>
    </row>
    <row r="14" spans="1:11">
      <c r="A14" s="22" t="s">
        <v>733</v>
      </c>
    </row>
    <row r="16" spans="1:11">
      <c r="A16" s="491" t="s">
        <v>735</v>
      </c>
      <c r="B16" s="491"/>
      <c r="C16" s="491"/>
      <c r="D16" s="491"/>
      <c r="E16" s="491"/>
      <c r="F16" s="491"/>
      <c r="G16" s="24"/>
      <c r="H16" s="24"/>
      <c r="I16" s="24"/>
      <c r="J16" s="24"/>
    </row>
    <row r="18" spans="1:8" s="145" customFormat="1" ht="78.75">
      <c r="A18" s="20" t="s">
        <v>736</v>
      </c>
      <c r="B18" s="20" t="s">
        <v>741</v>
      </c>
      <c r="C18" s="20" t="s">
        <v>737</v>
      </c>
      <c r="D18" s="20" t="s">
        <v>738</v>
      </c>
      <c r="E18" s="20" t="s">
        <v>737</v>
      </c>
      <c r="F18" s="20" t="s">
        <v>742</v>
      </c>
    </row>
    <row r="19" spans="1:8" s="146" customFormat="1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</row>
    <row r="20" spans="1:8">
      <c r="A20" s="25"/>
      <c r="B20" s="25"/>
      <c r="C20" s="25"/>
      <c r="D20" s="25"/>
      <c r="E20" s="25"/>
      <c r="F20" s="25"/>
    </row>
    <row r="21" spans="1:8">
      <c r="A21" s="28"/>
      <c r="B21" s="28"/>
      <c r="C21" s="28"/>
      <c r="D21" s="28"/>
      <c r="E21" s="28"/>
      <c r="F21" s="28"/>
    </row>
    <row r="23" spans="1:8">
      <c r="A23" s="233" t="s">
        <v>840</v>
      </c>
      <c r="B23" s="68"/>
      <c r="C23" s="61"/>
      <c r="D23" s="61"/>
      <c r="E23" s="38" t="s">
        <v>75</v>
      </c>
      <c r="G23" s="38"/>
      <c r="H23" s="38" t="s">
        <v>265</v>
      </c>
    </row>
  </sheetData>
  <mergeCells count="2">
    <mergeCell ref="A5:I5"/>
    <mergeCell ref="A16:F16"/>
  </mergeCells>
  <pageMargins left="0.2" right="0.2" top="0.75" bottom="0.75" header="0.3" footer="0.3"/>
  <pageSetup scale="69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12</vt:i4>
      </vt:variant>
    </vt:vector>
  </HeadingPairs>
  <TitlesOfParts>
    <vt:vector size="25" baseType="lpstr">
      <vt:lpstr>Биланс успеха</vt:lpstr>
      <vt:lpstr>Биланс стања</vt:lpstr>
      <vt:lpstr>Извештај о новчаним токовима</vt:lpstr>
      <vt:lpstr>Зараде </vt:lpstr>
      <vt:lpstr>Запослени</vt:lpstr>
      <vt:lpstr>Цене</vt:lpstr>
      <vt:lpstr>Субвенције</vt:lpstr>
      <vt:lpstr>Донације</vt:lpstr>
      <vt:lpstr>Добит</vt:lpstr>
      <vt:lpstr>Кредити</vt:lpstr>
      <vt:lpstr>Готовина</vt:lpstr>
      <vt:lpstr>Извештај о инвестицијама</vt:lpstr>
      <vt:lpstr>Образац НБС</vt:lpstr>
      <vt:lpstr>'Биланс стања'!Print_Area</vt:lpstr>
      <vt:lpstr>'Биланс успеха'!Print_Area</vt:lpstr>
      <vt:lpstr>Готовина!Print_Area</vt:lpstr>
      <vt:lpstr>Добит!Print_Area</vt:lpstr>
      <vt:lpstr>Донације!Print_Area</vt:lpstr>
      <vt:lpstr>Запослени!Print_Area</vt:lpstr>
      <vt:lpstr>'Зараде '!Print_Area</vt:lpstr>
      <vt:lpstr>'Извештај о новчаним токовима'!Print_Area</vt:lpstr>
      <vt:lpstr>Кредити!Print_Area</vt:lpstr>
      <vt:lpstr>'Образац НБС'!Print_Area</vt:lpstr>
      <vt:lpstr>Субвенције!Print_Area</vt:lpstr>
      <vt:lpstr>Цене!Print_Area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sinke</cp:lastModifiedBy>
  <cp:lastPrinted>2015-10-28T10:56:36Z</cp:lastPrinted>
  <dcterms:created xsi:type="dcterms:W3CDTF">2013-03-12T08:27:17Z</dcterms:created>
  <dcterms:modified xsi:type="dcterms:W3CDTF">2015-11-03T19:16:55Z</dcterms:modified>
</cp:coreProperties>
</file>